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\Documents\Портфельная аналитика\"/>
    </mc:Choice>
  </mc:AlternateContent>
  <xr:revisionPtr revIDLastSave="0" documentId="13_ncr:1_{D2E76598-0B28-435C-BFFF-550CBAB4117F}" xr6:coauthVersionLast="47" xr6:coauthVersionMax="47" xr10:uidLastSave="{00000000-0000-0000-0000-000000000000}"/>
  <bookViews>
    <workbookView xWindow="15" yWindow="735" windowWidth="23025" windowHeight="13665" activeTab="1" xr2:uid="{00000000-000D-0000-FFFF-FFFF00000000}"/>
  </bookViews>
  <sheets>
    <sheet name="Операции" sheetId="1" r:id="rId1"/>
    <sheet name="Дашборд" sheetId="2" r:id="rId2"/>
    <sheet name="Ребалансировка" sheetId="3" r:id="rId3"/>
    <sheet name="Цены (API)" sheetId="4" r:id="rId4"/>
    <sheet name="Справочники" sheetId="5" state="hidden" r:id="rId5"/>
    <sheet name="Инструкция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2" l="1"/>
  <c r="F57" i="2"/>
  <c r="F58" i="2"/>
  <c r="F59" i="2"/>
  <c r="F60" i="2"/>
  <c r="F61" i="2"/>
  <c r="F62" i="2"/>
  <c r="F64" i="2"/>
  <c r="F65" i="2"/>
  <c r="F66" i="2"/>
  <c r="F55" i="2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  <c r="A161" i="1"/>
  <c r="B161" i="1"/>
  <c r="A162" i="1"/>
  <c r="B162" i="1"/>
  <c r="A163" i="1"/>
  <c r="B163" i="1"/>
  <c r="A164" i="1"/>
  <c r="B164" i="1"/>
  <c r="A165" i="1"/>
  <c r="B165" i="1"/>
  <c r="A166" i="1"/>
  <c r="B166" i="1"/>
  <c r="A167" i="1"/>
  <c r="B167" i="1"/>
  <c r="A168" i="1"/>
  <c r="B168" i="1"/>
  <c r="A169" i="1"/>
  <c r="B169" i="1"/>
  <c r="A170" i="1"/>
  <c r="B170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77" i="1"/>
  <c r="B177" i="1"/>
  <c r="A178" i="1"/>
  <c r="B178" i="1"/>
  <c r="A179" i="1"/>
  <c r="B179" i="1"/>
  <c r="A180" i="1"/>
  <c r="B180" i="1"/>
  <c r="A181" i="1"/>
  <c r="B181" i="1"/>
  <c r="A182" i="1"/>
  <c r="B182" i="1"/>
  <c r="A183" i="1"/>
  <c r="B183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0" i="1"/>
  <c r="B190" i="1"/>
  <c r="A191" i="1"/>
  <c r="B191" i="1"/>
  <c r="A192" i="1"/>
  <c r="B192" i="1"/>
  <c r="A193" i="1"/>
  <c r="B193" i="1"/>
  <c r="A194" i="1"/>
  <c r="B194" i="1"/>
  <c r="A195" i="1"/>
  <c r="B195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13" i="1"/>
  <c r="B213" i="1"/>
  <c r="A214" i="1"/>
  <c r="B214" i="1"/>
  <c r="A215" i="1"/>
  <c r="B215" i="1"/>
  <c r="A216" i="1"/>
  <c r="B216" i="1"/>
  <c r="A217" i="1"/>
  <c r="B217" i="1"/>
  <c r="A218" i="1"/>
  <c r="B218" i="1"/>
  <c r="A219" i="1"/>
  <c r="B219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28" i="1"/>
  <c r="B228" i="1"/>
  <c r="A229" i="1"/>
  <c r="B229" i="1"/>
  <c r="A230" i="1"/>
  <c r="B230" i="1"/>
  <c r="A231" i="1"/>
  <c r="B231" i="1"/>
  <c r="A232" i="1"/>
  <c r="B232" i="1"/>
  <c r="A233" i="1"/>
  <c r="B233" i="1"/>
  <c r="A234" i="1"/>
  <c r="B234" i="1"/>
  <c r="A235" i="1"/>
  <c r="B235" i="1"/>
  <c r="A236" i="1"/>
  <c r="B236" i="1"/>
  <c r="A237" i="1"/>
  <c r="B237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  <c r="A245" i="1"/>
  <c r="B245" i="1"/>
  <c r="A246" i="1"/>
  <c r="B246" i="1"/>
  <c r="A247" i="1"/>
  <c r="B247" i="1"/>
  <c r="A248" i="1"/>
  <c r="B248" i="1"/>
  <c r="A249" i="1"/>
  <c r="B249" i="1"/>
  <c r="A250" i="1"/>
  <c r="B250" i="1"/>
  <c r="A251" i="1"/>
  <c r="B251" i="1"/>
  <c r="A252" i="1"/>
  <c r="B252" i="1"/>
  <c r="A253" i="1"/>
  <c r="B253" i="1"/>
  <c r="A254" i="1"/>
  <c r="B254" i="1"/>
  <c r="A255" i="1"/>
  <c r="B255" i="1"/>
  <c r="A256" i="1"/>
  <c r="B256" i="1"/>
  <c r="A257" i="1"/>
  <c r="B257" i="1"/>
  <c r="A258" i="1"/>
  <c r="B258" i="1"/>
  <c r="A259" i="1"/>
  <c r="B259" i="1"/>
  <c r="A260" i="1"/>
  <c r="B260" i="1"/>
  <c r="A261" i="1"/>
  <c r="B261" i="1"/>
  <c r="A262" i="1"/>
  <c r="B262" i="1"/>
  <c r="A263" i="1"/>
  <c r="B263" i="1"/>
  <c r="A264" i="1"/>
  <c r="B264" i="1"/>
  <c r="A265" i="1"/>
  <c r="B265" i="1"/>
  <c r="A266" i="1"/>
  <c r="B266" i="1"/>
  <c r="A267" i="1"/>
  <c r="B267" i="1"/>
  <c r="A268" i="1"/>
  <c r="B268" i="1"/>
  <c r="A269" i="1"/>
  <c r="B269" i="1"/>
  <c r="A270" i="1"/>
  <c r="B270" i="1"/>
  <c r="A271" i="1"/>
  <c r="B271" i="1"/>
  <c r="A272" i="1"/>
  <c r="B272" i="1"/>
  <c r="A273" i="1"/>
  <c r="B273" i="1"/>
  <c r="A274" i="1"/>
  <c r="B274" i="1"/>
  <c r="A275" i="1"/>
  <c r="B275" i="1"/>
  <c r="A276" i="1"/>
  <c r="B276" i="1"/>
  <c r="A277" i="1"/>
  <c r="B277" i="1"/>
  <c r="A278" i="1"/>
  <c r="B278" i="1"/>
  <c r="A279" i="1"/>
  <c r="B279" i="1"/>
  <c r="A280" i="1"/>
  <c r="B280" i="1"/>
  <c r="A281" i="1"/>
  <c r="B281" i="1"/>
  <c r="A282" i="1"/>
  <c r="B282" i="1"/>
  <c r="A283" i="1"/>
  <c r="B283" i="1"/>
  <c r="A284" i="1"/>
  <c r="B284" i="1"/>
  <c r="A285" i="1"/>
  <c r="B285" i="1"/>
  <c r="A286" i="1"/>
  <c r="B286" i="1"/>
  <c r="A287" i="1"/>
  <c r="B287" i="1"/>
  <c r="A288" i="1"/>
  <c r="B288" i="1"/>
  <c r="A289" i="1"/>
  <c r="B289" i="1"/>
  <c r="A290" i="1"/>
  <c r="B290" i="1"/>
  <c r="A291" i="1"/>
  <c r="B291" i="1"/>
  <c r="A292" i="1"/>
  <c r="B292" i="1"/>
  <c r="A293" i="1"/>
  <c r="B293" i="1"/>
  <c r="A294" i="1"/>
  <c r="B294" i="1"/>
  <c r="A295" i="1"/>
  <c r="B295" i="1"/>
  <c r="A296" i="1"/>
  <c r="B296" i="1"/>
  <c r="A297" i="1"/>
  <c r="B297" i="1"/>
  <c r="A298" i="1"/>
  <c r="B298" i="1"/>
  <c r="A299" i="1"/>
  <c r="B299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2" i="1"/>
  <c r="I15" i="1"/>
  <c r="I4" i="1"/>
  <c r="F63" i="2" s="1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  <c r="C5" i="4"/>
  <c r="B5" i="4"/>
  <c r="B40" i="3"/>
  <c r="D26" i="3"/>
  <c r="C26" i="3"/>
  <c r="A26" i="3"/>
  <c r="I26" i="3" s="1"/>
  <c r="E25" i="3"/>
  <c r="A25" i="3"/>
  <c r="D25" i="3" s="1"/>
  <c r="A24" i="3"/>
  <c r="I24" i="3" s="1"/>
  <c r="F23" i="3"/>
  <c r="A23" i="3"/>
  <c r="I23" i="3" s="1"/>
  <c r="I22" i="3"/>
  <c r="D22" i="3"/>
  <c r="C22" i="3"/>
  <c r="A22" i="3"/>
  <c r="F22" i="3" s="1"/>
  <c r="D21" i="3"/>
  <c r="A21" i="3"/>
  <c r="I21" i="3" s="1"/>
  <c r="I20" i="3"/>
  <c r="E20" i="3"/>
  <c r="D20" i="3"/>
  <c r="C20" i="3"/>
  <c r="A20" i="3"/>
  <c r="F20" i="3" s="1"/>
  <c r="F19" i="3"/>
  <c r="E19" i="3"/>
  <c r="A19" i="3"/>
  <c r="I19" i="3" s="1"/>
  <c r="F18" i="3"/>
  <c r="D18" i="3"/>
  <c r="C18" i="3"/>
  <c r="A18" i="3"/>
  <c r="I18" i="3" s="1"/>
  <c r="E17" i="3"/>
  <c r="A17" i="3"/>
  <c r="D17" i="3" s="1"/>
  <c r="A16" i="3"/>
  <c r="I16" i="3" s="1"/>
  <c r="A62" i="2" a="1"/>
  <c r="A62" i="2"/>
  <c r="B61" i="2"/>
  <c r="A61" i="2" a="1"/>
  <c r="A61" i="2"/>
  <c r="A60" i="2" a="1"/>
  <c r="A60" i="2"/>
  <c r="A59" i="2" a="1"/>
  <c r="A59" i="2"/>
  <c r="A58" i="2" a="1"/>
  <c r="A58" i="2"/>
  <c r="B58" i="2" s="1"/>
  <c r="A57" i="2" a="1"/>
  <c r="A57" i="2"/>
  <c r="A56" i="2" a="1"/>
  <c r="A56" i="2"/>
  <c r="A55" i="2" a="1"/>
  <c r="A55" i="2"/>
  <c r="J46" i="2"/>
  <c r="I46" i="2"/>
  <c r="H46" i="2"/>
  <c r="F46" i="2"/>
  <c r="E46" i="2"/>
  <c r="D46" i="2"/>
  <c r="C46" i="2"/>
  <c r="B46" i="2"/>
  <c r="J45" i="2"/>
  <c r="I45" i="2"/>
  <c r="H45" i="2"/>
  <c r="F45" i="2"/>
  <c r="E45" i="2"/>
  <c r="D45" i="2"/>
  <c r="C45" i="2"/>
  <c r="B45" i="2"/>
  <c r="J44" i="2"/>
  <c r="I44" i="2"/>
  <c r="H44" i="2"/>
  <c r="F44" i="2"/>
  <c r="E44" i="2"/>
  <c r="D44" i="2"/>
  <c r="C44" i="2"/>
  <c r="B44" i="2"/>
  <c r="J43" i="2"/>
  <c r="I43" i="2"/>
  <c r="H43" i="2"/>
  <c r="F43" i="2"/>
  <c r="E43" i="2"/>
  <c r="D43" i="2"/>
  <c r="C43" i="2"/>
  <c r="B43" i="2"/>
  <c r="J42" i="2"/>
  <c r="I42" i="2"/>
  <c r="H42" i="2"/>
  <c r="F42" i="2"/>
  <c r="E42" i="2"/>
  <c r="D42" i="2"/>
  <c r="C42" i="2"/>
  <c r="B42" i="2"/>
  <c r="J41" i="2"/>
  <c r="I41" i="2"/>
  <c r="H41" i="2"/>
  <c r="F41" i="2"/>
  <c r="E41" i="2"/>
  <c r="D41" i="2"/>
  <c r="C41" i="2"/>
  <c r="B41" i="2"/>
  <c r="J40" i="2"/>
  <c r="I40" i="2"/>
  <c r="H40" i="2"/>
  <c r="F40" i="2"/>
  <c r="E40" i="2"/>
  <c r="D40" i="2"/>
  <c r="C40" i="2"/>
  <c r="B40" i="2"/>
  <c r="J39" i="2"/>
  <c r="I39" i="2"/>
  <c r="H39" i="2"/>
  <c r="F39" i="2"/>
  <c r="E39" i="2"/>
  <c r="D39" i="2"/>
  <c r="C39" i="2"/>
  <c r="B39" i="2"/>
  <c r="J38" i="2"/>
  <c r="I38" i="2"/>
  <c r="H38" i="2"/>
  <c r="F38" i="2"/>
  <c r="E38" i="2"/>
  <c r="D38" i="2"/>
  <c r="C38" i="2"/>
  <c r="B38" i="2"/>
  <c r="J37" i="2"/>
  <c r="I37" i="2"/>
  <c r="H37" i="2"/>
  <c r="F37" i="2"/>
  <c r="E37" i="2"/>
  <c r="D37" i="2"/>
  <c r="C37" i="2"/>
  <c r="B37" i="2"/>
  <c r="J36" i="2"/>
  <c r="I36" i="2"/>
  <c r="H36" i="2"/>
  <c r="F36" i="2"/>
  <c r="E36" i="2"/>
  <c r="D36" i="2"/>
  <c r="C36" i="2"/>
  <c r="B36" i="2"/>
  <c r="A35" i="2"/>
  <c r="A34" i="2"/>
  <c r="A14" i="3" s="1"/>
  <c r="A33" i="2"/>
  <c r="A32" i="2"/>
  <c r="A12" i="3" s="1"/>
  <c r="A31" i="2"/>
  <c r="A30" i="2"/>
  <c r="B30" i="2" s="1"/>
  <c r="A29" i="2"/>
  <c r="A9" i="3" s="1"/>
  <c r="A28" i="2"/>
  <c r="B28" i="2" s="1"/>
  <c r="A27" i="2"/>
  <c r="D22" i="2"/>
  <c r="D20" i="2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4" i="1"/>
  <c r="I13" i="1"/>
  <c r="I12" i="1"/>
  <c r="I11" i="1"/>
  <c r="I10" i="1"/>
  <c r="I9" i="1"/>
  <c r="I8" i="1"/>
  <c r="I7" i="1"/>
  <c r="I6" i="1"/>
  <c r="D19" i="2" s="1"/>
  <c r="I5" i="1"/>
  <c r="I3" i="1"/>
  <c r="I2" i="1"/>
  <c r="D23" i="2" l="1"/>
  <c r="G33" i="2"/>
  <c r="D21" i="2"/>
  <c r="G28" i="2"/>
  <c r="G32" i="2"/>
  <c r="E34" i="2"/>
  <c r="G34" i="2"/>
  <c r="B62" i="2" s="1"/>
  <c r="E33" i="2"/>
  <c r="C34" i="2"/>
  <c r="E29" i="2"/>
  <c r="G29" i="2"/>
  <c r="C30" i="2"/>
  <c r="D30" i="2" s="1"/>
  <c r="E30" i="2"/>
  <c r="G30" i="2"/>
  <c r="F14" i="3"/>
  <c r="C14" i="3"/>
  <c r="I14" i="3"/>
  <c r="C9" i="3"/>
  <c r="I9" i="3"/>
  <c r="F9" i="3"/>
  <c r="I12" i="3"/>
  <c r="F12" i="3"/>
  <c r="C12" i="3"/>
  <c r="A7" i="3"/>
  <c r="A15" i="3"/>
  <c r="F17" i="3"/>
  <c r="F25" i="3"/>
  <c r="G27" i="2"/>
  <c r="B59" i="2" s="1"/>
  <c r="C29" i="2"/>
  <c r="E32" i="2"/>
  <c r="G35" i="2"/>
  <c r="B57" i="2" s="1"/>
  <c r="I17" i="3"/>
  <c r="C23" i="3"/>
  <c r="I25" i="3"/>
  <c r="B27" i="2"/>
  <c r="B35" i="2"/>
  <c r="C27" i="2"/>
  <c r="C35" i="2"/>
  <c r="B32" i="2"/>
  <c r="E27" i="2"/>
  <c r="C32" i="2"/>
  <c r="E35" i="2"/>
  <c r="B29" i="2"/>
  <c r="B34" i="2"/>
  <c r="A10" i="3"/>
  <c r="D23" i="3"/>
  <c r="E23" i="3"/>
  <c r="B31" i="2"/>
  <c r="A13" i="3"/>
  <c r="C31" i="2"/>
  <c r="E18" i="3"/>
  <c r="C21" i="3"/>
  <c r="E26" i="3"/>
  <c r="A8" i="3"/>
  <c r="F26" i="3"/>
  <c r="C16" i="3"/>
  <c r="E21" i="3"/>
  <c r="C24" i="3"/>
  <c r="C28" i="2"/>
  <c r="D28" i="2" s="1"/>
  <c r="E31" i="2"/>
  <c r="B33" i="2"/>
  <c r="A11" i="3"/>
  <c r="D16" i="3"/>
  <c r="F21" i="3"/>
  <c r="D24" i="3"/>
  <c r="E28" i="2"/>
  <c r="G31" i="2"/>
  <c r="C33" i="2"/>
  <c r="E16" i="3"/>
  <c r="C19" i="3"/>
  <c r="E24" i="3"/>
  <c r="F16" i="3"/>
  <c r="D19" i="3"/>
  <c r="F24" i="3"/>
  <c r="C17" i="3"/>
  <c r="E22" i="3"/>
  <c r="C25" i="3"/>
  <c r="B60" i="2" l="1"/>
  <c r="D34" i="2"/>
  <c r="H34" i="2" s="1"/>
  <c r="B56" i="2"/>
  <c r="H30" i="2"/>
  <c r="F30" i="2"/>
  <c r="D32" i="2"/>
  <c r="H32" i="2" s="1"/>
  <c r="D33" i="2"/>
  <c r="F33" i="2" s="1"/>
  <c r="D29" i="2"/>
  <c r="D35" i="2"/>
  <c r="H35" i="2" s="1"/>
  <c r="D27" i="2"/>
  <c r="F27" i="2" s="1"/>
  <c r="H28" i="2"/>
  <c r="F28" i="2"/>
  <c r="H29" i="2"/>
  <c r="F29" i="2"/>
  <c r="I10" i="3"/>
  <c r="F10" i="3"/>
  <c r="C10" i="3"/>
  <c r="I15" i="3"/>
  <c r="F15" i="3"/>
  <c r="C15" i="3"/>
  <c r="I8" i="3"/>
  <c r="F8" i="3"/>
  <c r="C8" i="3"/>
  <c r="I7" i="3"/>
  <c r="F7" i="3"/>
  <c r="C7" i="3"/>
  <c r="B55" i="2"/>
  <c r="I11" i="3"/>
  <c r="F11" i="3"/>
  <c r="C11" i="3"/>
  <c r="I13" i="3"/>
  <c r="F13" i="3"/>
  <c r="C13" i="3"/>
  <c r="D31" i="2"/>
  <c r="F31" i="2" s="1"/>
  <c r="F34" i="2" l="1"/>
  <c r="I34" i="2" s="1"/>
  <c r="J34" i="2" s="1"/>
  <c r="F32" i="2"/>
  <c r="I32" i="2" s="1"/>
  <c r="J32" i="2" s="1"/>
  <c r="F35" i="2"/>
  <c r="I35" i="2" s="1"/>
  <c r="J35" i="2" s="1"/>
  <c r="H33" i="2"/>
  <c r="I33" i="2" s="1"/>
  <c r="J33" i="2" s="1"/>
  <c r="I30" i="2"/>
  <c r="J30" i="2" s="1"/>
  <c r="H27" i="2"/>
  <c r="I27" i="2" s="1"/>
  <c r="J27" i="2" s="1"/>
  <c r="F40" i="3"/>
  <c r="H31" i="2"/>
  <c r="I31" i="2" s="1"/>
  <c r="J31" i="2" s="1"/>
  <c r="I29" i="2"/>
  <c r="J29" i="2" s="1"/>
  <c r="C40" i="3"/>
  <c r="I28" i="2"/>
  <c r="J28" i="2" s="1"/>
  <c r="D12" i="3" l="1"/>
  <c r="E12" i="3" s="1"/>
  <c r="D14" i="3"/>
  <c r="E14" i="3" s="1"/>
  <c r="D9" i="3"/>
  <c r="E9" i="3" s="1"/>
  <c r="D10" i="3"/>
  <c r="E10" i="3" s="1"/>
  <c r="D15" i="3"/>
  <c r="E15" i="3" s="1"/>
  <c r="D8" i="3"/>
  <c r="E8" i="3" s="1"/>
  <c r="D13" i="3"/>
  <c r="E13" i="3" s="1"/>
  <c r="D7" i="3"/>
  <c r="D11" i="3"/>
  <c r="E11" i="3" s="1"/>
  <c r="D40" i="3" l="1"/>
  <c r="E7" i="3"/>
</calcChain>
</file>

<file path=xl/sharedStrings.xml><?xml version="1.0" encoding="utf-8"?>
<sst xmlns="http://schemas.openxmlformats.org/spreadsheetml/2006/main" count="198" uniqueCount="136">
  <si>
    <t>🔁 Живые цены Мосбиржи — работает только в Google Таблицах (в скачанном Excel не обновляется)</t>
  </si>
  <si>
    <t>Колонку C переносите в жёлтые ячейки Дашборда/Ребалансировки. Обновление: Ctrl+Alt+F9 (кэш ~1 час). Источник: iss.moex.com</t>
  </si>
  <si>
    <t>Тикер</t>
  </si>
  <si>
    <t>Дата</t>
  </si>
  <si>
    <t>⚖ Ребалансировка портфеля</t>
  </si>
  <si>
    <t>Цена из API</t>
  </si>
  <si>
    <t>Копия для расчёта (числом)</t>
  </si>
  <si>
    <t>SBER</t>
  </si>
  <si>
    <t>Тип операции</t>
  </si>
  <si>
    <t>Тикеры — с Дашборда (обновятся сами). Задайте целевые доли (сумма = 100%), впишите свободные деньги — получите план покупок в лотах.</t>
  </si>
  <si>
    <t>Название</t>
  </si>
  <si>
    <t>Количество</t>
  </si>
  <si>
    <t>Цена</t>
  </si>
  <si>
    <t>Свободные деньги:</t>
  </si>
  <si>
    <t>Сумма (авто)</t>
  </si>
  <si>
    <t>Валюта</t>
  </si>
  <si>
    <t>Комиссия</t>
  </si>
  <si>
    <t>Примечание</t>
  </si>
  <si>
    <t>Целевой %</t>
  </si>
  <si>
    <t>Факт, ₽</t>
  </si>
  <si>
    <t>Покупка</t>
  </si>
  <si>
    <t>Факт %</t>
  </si>
  <si>
    <t>Отклонение (п.п.)</t>
  </si>
  <si>
    <t>Докупить по цели, ₽</t>
  </si>
  <si>
    <t>Сбербанк</t>
  </si>
  <si>
    <t>Лот, шт.</t>
  </si>
  <si>
    <t>Купить, лотов</t>
  </si>
  <si>
    <t>LKOH</t>
  </si>
  <si>
    <t>GAZP</t>
  </si>
  <si>
    <t>GMKN</t>
  </si>
  <si>
    <t>YDEX</t>
  </si>
  <si>
    <t>RUB</t>
  </si>
  <si>
    <t>OZON</t>
  </si>
  <si>
    <t>План: держать 3+ года (ЛДВ)</t>
  </si>
  <si>
    <t>MTSS</t>
  </si>
  <si>
    <t>Докупка на просадке</t>
  </si>
  <si>
    <t>ROSN</t>
  </si>
  <si>
    <t>Дивиденд</t>
  </si>
  <si>
    <t>NVTK</t>
  </si>
  <si>
    <t>Чистыми после НДФЛ</t>
  </si>
  <si>
    <t>ЛУКОЙЛ</t>
  </si>
  <si>
    <t>TATN</t>
  </si>
  <si>
    <t>Ввод</t>
  </si>
  <si>
    <t>PLZL</t>
  </si>
  <si>
    <t>VTBR</t>
  </si>
  <si>
    <t>Ежемесячное пополнение</t>
  </si>
  <si>
    <t>MGNT</t>
  </si>
  <si>
    <t>НОВАТЭК</t>
  </si>
  <si>
    <t>X5</t>
  </si>
  <si>
    <t>КЦ Икс 5 (Пятерка)</t>
  </si>
  <si>
    <t>IRAO</t>
  </si>
  <si>
    <t>ИнтерРАО</t>
  </si>
  <si>
    <t>BSPB</t>
  </si>
  <si>
    <t>Роснефть</t>
  </si>
  <si>
    <t>SBERP</t>
  </si>
  <si>
    <t>Сбер-п</t>
  </si>
  <si>
    <t>Банк СПБ</t>
  </si>
  <si>
    <t>Яндекс</t>
  </si>
  <si>
    <t>Типы операций</t>
  </si>
  <si>
    <t>Валюты</t>
  </si>
  <si>
    <t>Секторы</t>
  </si>
  <si>
    <t>Нефть и газ</t>
  </si>
  <si>
    <t>Продажа</t>
  </si>
  <si>
    <t>USD</t>
  </si>
  <si>
    <t>Финансы</t>
  </si>
  <si>
    <t>EUR</t>
  </si>
  <si>
    <t>ИТ</t>
  </si>
  <si>
    <t>Купон</t>
  </si>
  <si>
    <t>Металлургия и добыча</t>
  </si>
  <si>
    <t>Потребительский</t>
  </si>
  <si>
    <t>Электроэнергетика</t>
  </si>
  <si>
    <t>Вывод</t>
  </si>
  <si>
    <t>Девелопмент</t>
  </si>
  <si>
    <t>Другое</t>
  </si>
  <si>
    <t>📋 Шаблон таблицы учёта инвестиций</t>
  </si>
  <si>
    <t>Как пользоваться:</t>
  </si>
  <si>
    <t>1. Лист «Операции»: удалите строки-примеры, вносите свои сделки — по одной строке на операцию.</t>
  </si>
  <si>
    <t>2. Колонку «Сумма» не заполняйте для покупок/продаж/дивидендов — она считается сама.</t>
  </si>
  <si>
    <t>• Ввод/вывод денег: впишите сумму прямо в колонку «Сумма» — вручную. Формула заменится числом, так и задумано.</t>
  </si>
  <si>
    <t>3. Лист «Дашборд»: тикеры подтянутся из «Операций» сами. Впишите актуальные цены в жёлтую колонку и сектора в колонку L.</t>
  </si>
  <si>
    <t>4. Ввод/вывод денег — тоже операции (тип «Ввод»/«Вывод»): без них картина будет неверной.</t>
  </si>
  <si>
    <t>5. Комиссию — в отдельную колонку, не в цену: иначе средняя цена уедет.</t>
  </si>
  <si>
    <t>Лист «Ребалансировка»: задайте целевые доли (сумма 100%), впишите свободные деньги — получите план покупок в лотах.</t>
  </si>
  <si>
    <t>Правила, чтобы учёт не надоел:</t>
  </si>
  <si>
    <t>• Операцию — в день сделки («запишу потом» обычно означает «никогда»).</t>
  </si>
  <si>
    <t>• Раз в месяц — сверка с отчётом брокера.</t>
  </si>
  <si>
    <t>Что таблица НЕ умеет:</t>
  </si>
  <si>
    <t>• честная доходность с учётом пополнений (XIRR);</t>
  </si>
  <si>
    <t>• актуальные цены автоматически (только лист «Цены (API)» в Google-версии);</t>
  </si>
  <si>
    <t>• дивидендный календарь;</t>
  </si>
  <si>
    <t>• сравнение с индексом Мосбиржи.</t>
  </si>
  <si>
    <t>Всё это считает трекер: лист «Операции» загружается в BeGain как есть — begain.pro</t>
  </si>
  <si>
    <t>Итого:</t>
  </si>
  <si>
    <t>Если «Итого целевой %» ≠ 100% — поправьте доли.</t>
  </si>
  <si>
    <t>📊 Дашборд портфеля</t>
  </si>
  <si>
    <t>ДЕНЬГИ</t>
  </si>
  <si>
    <t>Внесено всего</t>
  </si>
  <si>
    <t>Выведено (продажи + выводы)</t>
  </si>
  <si>
    <t>Чистый вложенный капитал</t>
  </si>
  <si>
    <t>Комиссии за всё время</t>
  </si>
  <si>
    <t>Дивиденды и купоны (чистыми)</t>
  </si>
  <si>
    <t>ПОРТФЕЛЬ ПО БУМАГАМ</t>
  </si>
  <si>
    <t>Тикеры подтягиваются из «Операций» автоматически. Цены — в жёлтую колонку G, сектор — в колонку L</t>
  </si>
  <si>
    <t>Куплено, шт.</t>
  </si>
  <si>
    <t>Продано, шт.</t>
  </si>
  <si>
    <t>Остаток, шт.</t>
  </si>
  <si>
    <t>Средняя цена</t>
  </si>
  <si>
    <t>Вложено</t>
  </si>
  <si>
    <t>Текущая цена (вручную)</t>
  </si>
  <si>
    <t>Текущая стоимость</t>
  </si>
  <si>
    <t>Прибыль</t>
  </si>
  <si>
    <t>Доходность</t>
  </si>
  <si>
    <t>Сектор</t>
  </si>
  <si>
    <t>СТРУКТУРА ПОРТФЕЛЯ ПО СЕКТОРАМ</t>
  </si>
  <si>
    <t>Стоимость, ₽</t>
  </si>
  <si>
    <t>Месяц</t>
  </si>
  <si>
    <t>Получено, ₽</t>
  </si>
  <si>
    <t>Ожидается, ₽ (вручную)</t>
  </si>
  <si>
    <t>↑ Пончик: выделите A39:B47 → Вставка → Диаграмма → Круговая</t>
  </si>
  <si>
    <t>↑ Гистограмма: выделите E39:F51 → Вставка → Диаграмма → Столбчатая</t>
  </si>
  <si>
    <t>⚠ Честные границы файла: здесь простая доходность — корректна, если в периоде не было пополнений. С пополнениями честную доходность (XIRR), автоматические цены, календарь выплат и сравнение с индексом считает трекер. Лист «Операции» загружается в BeGain как есть: begain.pro</t>
  </si>
  <si>
    <t>год — в жёлтой ячейке B1)</t>
  </si>
  <si>
    <t>ДИВИДЕНДЫ И КУПОНЫ ПО МЕСЯЦАМ</t>
  </si>
  <si>
    <t>Год</t>
  </si>
  <si>
    <t>Сентябрь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</si>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</sst>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0.0%"/>
    <numFmt numFmtId="166" formatCode="\+0.0%;\-0.0%;0.0%"/>
    <numFmt numFmtId="167" formatCode="mmmm"/>
    <numFmt numFmtId="168" formatCode="[$-419]mmmm;@"/>
  </numFmts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6"/>
      <color theme="1"/>
      <name val="Arial"/>
      <family val="2"/>
      <charset val="204"/>
      <scheme val="minor"/>
    </font>
    <font>
      <b/>
      <sz val="10"/>
      <color rgb="FFFFFFFF"/>
      <name val="Arial"/>
      <family val="2"/>
      <charset val="204"/>
      <scheme val="minor"/>
    </font>
    <font>
      <i/>
      <sz val="10"/>
      <color theme="1"/>
      <name val="Arial"/>
      <family val="2"/>
      <charset val="204"/>
      <scheme val="minor"/>
    </font>
    <font>
      <b/>
      <sz val="14"/>
      <color theme="1"/>
      <name val="Arial"/>
      <family val="2"/>
      <charset val="204"/>
      <scheme val="minor"/>
    </font>
    <font>
      <i/>
      <sz val="10"/>
      <color rgb="FF757575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8"/>
      <name val="Arial"/>
      <family val="2"/>
      <charset val="204"/>
      <scheme val="minor"/>
    </font>
    <font>
      <b/>
      <sz val="12"/>
      <color theme="1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8EAF6"/>
        <bgColor rgb="FFE8EAF6"/>
      </patternFill>
    </fill>
    <fill>
      <patternFill patternType="solid">
        <fgColor rgb="FF16213E"/>
        <bgColor rgb="FF16213E"/>
      </patternFill>
    </fill>
    <fill>
      <patternFill patternType="solid">
        <fgColor rgb="FFFFFDE7"/>
        <bgColor rgb="FFFFFDE7"/>
      </patternFill>
    </fill>
    <fill>
      <patternFill patternType="solid">
        <fgColor rgb="FFF4F4F4"/>
        <bgColor rgb="FFF4F4F4"/>
      </patternFill>
    </fill>
    <fill>
      <patternFill patternType="solid">
        <fgColor rgb="FFFFF8E1"/>
        <bgColor rgb="FFFFF8E1"/>
      </patternFill>
    </fill>
    <fill>
      <patternFill patternType="solid">
        <fgColor theme="2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3" borderId="0" xfId="0" applyFont="1" applyFill="1"/>
    <xf numFmtId="0" fontId="2" fillId="0" borderId="0" xfId="0" applyFont="1" applyAlignment="1">
      <alignment wrapText="1"/>
    </xf>
    <xf numFmtId="0" fontId="1" fillId="0" borderId="0" xfId="0" applyFont="1"/>
    <xf numFmtId="4" fontId="2" fillId="4" borderId="0" xfId="0" applyNumberFormat="1" applyFont="1" applyFill="1"/>
    <xf numFmtId="164" fontId="2" fillId="0" borderId="0" xfId="0" applyNumberFormat="1" applyFont="1"/>
    <xf numFmtId="49" fontId="2" fillId="0" borderId="0" xfId="0" applyNumberFormat="1" applyFont="1" applyAlignment="1">
      <alignment horizontal="center"/>
    </xf>
    <xf numFmtId="4" fontId="2" fillId="0" borderId="0" xfId="0" applyNumberFormat="1" applyFont="1"/>
    <xf numFmtId="165" fontId="2" fillId="4" borderId="0" xfId="0" applyNumberFormat="1" applyFont="1" applyFill="1"/>
    <xf numFmtId="4" fontId="5" fillId="5" borderId="0" xfId="0" applyNumberFormat="1" applyFont="1" applyFill="1"/>
    <xf numFmtId="165" fontId="2" fillId="0" borderId="0" xfId="0" applyNumberFormat="1" applyFont="1"/>
    <xf numFmtId="166" fontId="1" fillId="0" borderId="0" xfId="0" applyNumberFormat="1" applyFont="1"/>
    <xf numFmtId="0" fontId="2" fillId="4" borderId="0" xfId="0" applyFont="1" applyFill="1"/>
    <xf numFmtId="49" fontId="2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/>
    <xf numFmtId="4" fontId="1" fillId="0" borderId="0" xfId="0" applyNumberFormat="1" applyFont="1"/>
    <xf numFmtId="0" fontId="1" fillId="2" borderId="0" xfId="0" applyFont="1" applyFill="1" applyAlignment="1">
      <alignment wrapText="1"/>
    </xf>
    <xf numFmtId="10" fontId="2" fillId="0" borderId="0" xfId="0" applyNumberFormat="1" applyFont="1"/>
    <xf numFmtId="14" fontId="2" fillId="0" borderId="0" xfId="0" applyNumberFormat="1" applyFont="1"/>
    <xf numFmtId="168" fontId="8" fillId="0" borderId="0" xfId="0" applyNumberFormat="1" applyFont="1"/>
    <xf numFmtId="167" fontId="8" fillId="0" borderId="0" xfId="0" applyNumberFormat="1" applyFont="1"/>
    <xf numFmtId="0" fontId="10" fillId="4" borderId="0" xfId="0" applyFont="1" applyFill="1"/>
    <xf numFmtId="14" fontId="4" fillId="3" borderId="0" xfId="0" applyNumberFormat="1" applyFont="1" applyFill="1"/>
    <xf numFmtId="14" fontId="0" fillId="0" borderId="0" xfId="0" applyNumberFormat="1"/>
    <xf numFmtId="168" fontId="8" fillId="7" borderId="0" xfId="0" applyNumberFormat="1" applyFont="1" applyFill="1"/>
    <xf numFmtId="164" fontId="2" fillId="7" borderId="0" xfId="0" applyNumberFormat="1" applyFont="1" applyFill="1"/>
    <xf numFmtId="0" fontId="5" fillId="6" borderId="0" xfId="0" applyFont="1" applyFill="1" applyAlignment="1">
      <alignment wrapText="1"/>
    </xf>
    <xf numFmtId="0" fontId="0" fillId="0" borderId="0" xfId="0"/>
    <xf numFmtId="0" fontId="4" fillId="3" borderId="0" xfId="0" applyFont="1" applyFill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4">
    <dxf>
      <font>
        <color rgb="FFC62828"/>
      </font>
      <fill>
        <patternFill patternType="none"/>
      </fill>
    </dxf>
    <dxf>
      <font>
        <color rgb="FF2E7D32"/>
      </font>
      <fill>
        <patternFill patternType="none"/>
      </fill>
    </dxf>
    <dxf>
      <fill>
        <patternFill patternType="solid">
          <fgColor rgb="FFFFEBEE"/>
          <bgColor rgb="FFFFEBEE"/>
        </patternFill>
      </fill>
    </dxf>
    <dxf>
      <fill>
        <patternFill patternType="solid">
          <fgColor rgb="FFFAFAFA"/>
          <bgColor rgb="FFFAFA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Дашборд!$A$53</c:f>
          <c:strCache>
            <c:ptCount val="1"/>
            <c:pt idx="0">
              <c:v>СТРУКТУРА ПОРТФЕЛЯ ПО СЕКТОРАМ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Дашборд!$B$54</c:f>
              <c:strCache>
                <c:ptCount val="1"/>
                <c:pt idx="0">
                  <c:v>Стоимость, ₽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2C-4042-B908-8A44B150D33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2C-4042-B908-8A44B150D33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62C-4042-B908-8A44B150D33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62C-4042-B908-8A44B150D33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62C-4042-B908-8A44B150D33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62C-4042-B908-8A44B150D33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62C-4042-B908-8A44B150D33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62C-4042-B908-8A44B150D33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Дашборд!$A$55:$A$62</c:f>
              <c:strCache>
                <c:ptCount val="8"/>
                <c:pt idx="0">
                  <c:v>Нефть и газ</c:v>
                </c:pt>
                <c:pt idx="1">
                  <c:v>Финансы</c:v>
                </c:pt>
                <c:pt idx="2">
                  <c:v>ИТ</c:v>
                </c:pt>
                <c:pt idx="3">
                  <c:v>Металлургия и добыча</c:v>
                </c:pt>
                <c:pt idx="4">
                  <c:v>Потребительский</c:v>
                </c:pt>
                <c:pt idx="5">
                  <c:v>Электроэнергетика</c:v>
                </c:pt>
                <c:pt idx="6">
                  <c:v>Девелопмент</c:v>
                </c:pt>
                <c:pt idx="7">
                  <c:v>Другое</c:v>
                </c:pt>
              </c:strCache>
            </c:strRef>
          </c:cat>
          <c:val>
            <c:numRef>
              <c:f>Дашборд!$B$55:$B$62</c:f>
              <c:numCache>
                <c:formatCode>#,##0.00</c:formatCode>
                <c:ptCount val="8"/>
                <c:pt idx="0">
                  <c:v>7436</c:v>
                </c:pt>
                <c:pt idx="1">
                  <c:v>574.56999999999994</c:v>
                </c:pt>
                <c:pt idx="2">
                  <c:v>3506.5</c:v>
                </c:pt>
                <c:pt idx="3">
                  <c:v>0</c:v>
                </c:pt>
                <c:pt idx="4">
                  <c:v>2374.17</c:v>
                </c:pt>
                <c:pt idx="5">
                  <c:v>2.5634999999999999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B-45DF-975E-A7A6F9C60B5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Дашборд!$E$53</c:f>
          <c:strCache>
            <c:ptCount val="1"/>
            <c:pt idx="0">
              <c:v>ДИВИДЕНДЫ И КУПОНЫ ПО МЕСЯЦАМ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Дашборд!$F$54</c:f>
              <c:strCache>
                <c:ptCount val="1"/>
                <c:pt idx="0">
                  <c:v>Получено, ₽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#,##0\ &quot;₽&quot;" sourceLinked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Дашборд!$E$55:$E$66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Дашборд!$F$55:$F$66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7000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2897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C-43E3-81E0-233CB74BE80F}"/>
            </c:ext>
          </c:extLst>
        </c:ser>
        <c:ser>
          <c:idx val="1"/>
          <c:order val="1"/>
          <c:tx>
            <c:strRef>
              <c:f>Дашборд!$G$54</c:f>
              <c:strCache>
                <c:ptCount val="1"/>
                <c:pt idx="0">
                  <c:v>Ожидается, ₽ (вручную)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#,##0" sourceLinked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Дашборд!$E$55:$E$66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Дашборд!$G$55:$G$66</c:f>
              <c:numCache>
                <c:formatCode>#,##0.00</c:formatCode>
                <c:ptCount val="12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20000</c:v>
                </c:pt>
                <c:pt idx="4">
                  <c:v>20000</c:v>
                </c:pt>
                <c:pt idx="5">
                  <c:v>20000</c:v>
                </c:pt>
                <c:pt idx="6">
                  <c:v>20000</c:v>
                </c:pt>
                <c:pt idx="7">
                  <c:v>20000</c:v>
                </c:pt>
                <c:pt idx="8">
                  <c:v>20000</c:v>
                </c:pt>
                <c:pt idx="9">
                  <c:v>20000</c:v>
                </c:pt>
                <c:pt idx="10">
                  <c:v>20000</c:v>
                </c:pt>
                <c:pt idx="11">
                  <c:v>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5C-43E3-81E0-233CB74BE80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88374079"/>
        <c:axId val="2126317199"/>
      </c:barChart>
      <c:catAx>
        <c:axId val="1988374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126317199"/>
        <c:crosses val="autoZero"/>
        <c:auto val="1"/>
        <c:lblAlgn val="ctr"/>
        <c:lblOffset val="100"/>
        <c:noMultiLvlLbl val="0"/>
      </c:catAx>
      <c:valAx>
        <c:axId val="2126317199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crossAx val="1988374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111919</xdr:colOff>
      <xdr:row>1</xdr:row>
      <xdr:rowOff>185736</xdr:rowOff>
    </xdr:from>
    <xdr:to>
      <xdr:col>5</xdr:col>
      <xdr:colOff>183356</xdr:colOff>
      <xdr:row>15</xdr:row>
      <xdr:rowOff>128586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2546F9A0-F849-9371-CBE7-C7810F0AD6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469104</xdr:colOff>
      <xdr:row>2</xdr:row>
      <xdr:rowOff>0</xdr:rowOff>
    </xdr:from>
    <xdr:to>
      <xdr:col>12</xdr:col>
      <xdr:colOff>900112</xdr:colOff>
      <xdr:row>15</xdr:row>
      <xdr:rowOff>142875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9A282F9C-7756-1DCE-37D6-0EAC401F27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99"/>
  <sheetViews>
    <sheetView workbookViewId="0">
      <pane ySplit="1" topLeftCell="A2" activePane="bottomLeft" state="frozen"/>
      <selection pane="bottomLeft" activeCell="H16" sqref="H16"/>
    </sheetView>
  </sheetViews>
  <sheetFormatPr defaultColWidth="12.59765625" defaultRowHeight="15.75" customHeight="1" x14ac:dyDescent="0.35"/>
  <cols>
    <col min="1" max="1" width="11" hidden="1" customWidth="1"/>
    <col min="2" max="2" width="0" hidden="1" customWidth="1"/>
    <col min="3" max="3" width="17.3984375" style="27" bestFit="1" customWidth="1"/>
    <col min="12" max="12" width="32.59765625" customWidth="1"/>
  </cols>
  <sheetData>
    <row r="1" spans="1:12" ht="15.75" customHeight="1" x14ac:dyDescent="0.4">
      <c r="A1" s="4" t="s">
        <v>115</v>
      </c>
      <c r="B1" s="4" t="s">
        <v>123</v>
      </c>
      <c r="C1" s="26" t="s">
        <v>3</v>
      </c>
      <c r="D1" s="4" t="s">
        <v>8</v>
      </c>
      <c r="E1" s="4" t="s">
        <v>2</v>
      </c>
      <c r="F1" s="4" t="s">
        <v>10</v>
      </c>
      <c r="G1" s="4" t="s">
        <v>11</v>
      </c>
      <c r="H1" s="4" t="s">
        <v>12</v>
      </c>
      <c r="I1" s="4" t="s">
        <v>14</v>
      </c>
      <c r="J1" s="4" t="s">
        <v>15</v>
      </c>
      <c r="K1" s="4" t="s">
        <v>16</v>
      </c>
      <c r="L1" s="4" t="s">
        <v>17</v>
      </c>
    </row>
    <row r="2" spans="1:12" ht="12.75" x14ac:dyDescent="0.35">
      <c r="A2" s="23" t="str">
        <f>IF(C2="","",TEXT(C2,"ММММ"))</f>
        <v>Сентябрь</v>
      </c>
      <c r="B2" s="8" t="str">
        <f>IF(C2="","",TEXT(C2,"ГГГГ"))</f>
        <v>2026</v>
      </c>
      <c r="C2" s="22">
        <v>46266</v>
      </c>
      <c r="D2" s="1" t="s">
        <v>20</v>
      </c>
      <c r="E2" s="9" t="s">
        <v>7</v>
      </c>
      <c r="F2" s="1" t="s">
        <v>24</v>
      </c>
      <c r="G2" s="10">
        <v>100</v>
      </c>
      <c r="H2" s="10">
        <v>290</v>
      </c>
      <c r="I2" s="12">
        <f t="shared" ref="I2:I256" si="0">IF(D2="Покупка",IF(N(G2)*N(H2)=0,"",N(G2)*N(H2)+N(K2)),IF(D2="Продажа",IF(N(G2)*N(H2)=0,"",N(G2)*N(H2)-N(K2)),IF(OR(D2="Дивиденд",D2="Купон"),IF(H2="","",N(H2)-N(K2)),"")))</f>
        <v>29029.5</v>
      </c>
      <c r="J2" s="1" t="s">
        <v>31</v>
      </c>
      <c r="K2" s="10">
        <v>29.5</v>
      </c>
      <c r="L2" s="1" t="s">
        <v>33</v>
      </c>
    </row>
    <row r="3" spans="1:12" ht="12.75" x14ac:dyDescent="0.35">
      <c r="A3" s="23" t="str">
        <f t="shared" ref="A3:A15" si="1">IF(C3="","",TEXT(C3,"ММММ"))</f>
        <v>Сентябрь</v>
      </c>
      <c r="B3" s="8" t="str">
        <f t="shared" ref="B3:B66" si="2">IF(C3="","",TEXT(C3,"ГГГГ"))</f>
        <v>2026</v>
      </c>
      <c r="C3" s="22">
        <v>46270</v>
      </c>
      <c r="D3" s="1" t="s">
        <v>20</v>
      </c>
      <c r="E3" s="9" t="s">
        <v>7</v>
      </c>
      <c r="F3" s="1" t="s">
        <v>24</v>
      </c>
      <c r="G3" s="10">
        <v>50</v>
      </c>
      <c r="H3" s="10">
        <v>305</v>
      </c>
      <c r="I3" s="12">
        <f t="shared" si="0"/>
        <v>15265.3</v>
      </c>
      <c r="J3" s="1" t="s">
        <v>31</v>
      </c>
      <c r="K3" s="10">
        <v>15.3</v>
      </c>
      <c r="L3" s="1" t="s">
        <v>35</v>
      </c>
    </row>
    <row r="4" spans="1:12" ht="12.75" x14ac:dyDescent="0.35">
      <c r="A4" s="23" t="str">
        <f t="shared" si="1"/>
        <v>Сентябрь</v>
      </c>
      <c r="B4" s="8" t="str">
        <f t="shared" si="2"/>
        <v>2026</v>
      </c>
      <c r="C4" s="22">
        <v>46275</v>
      </c>
      <c r="D4" s="1" t="s">
        <v>37</v>
      </c>
      <c r="E4" s="9" t="s">
        <v>7</v>
      </c>
      <c r="F4" s="1" t="s">
        <v>24</v>
      </c>
      <c r="G4" s="10">
        <v>100</v>
      </c>
      <c r="H4" s="10">
        <v>33.299999999999997</v>
      </c>
      <c r="I4" s="12">
        <f>IF(D4="Покупка",IF(N(G4)*N(H4)=0,"",N(G4)*N(H4)+N(K4)),IF(D4="Продажа",IF(N(G4)*N(H4)=0,"",N(G4)*N(H4)-N(K4)),IF(OR(D4="Дивиденд",D4="Купон"),IF(H4="","",N(H4)-N(K4)),"")))*G4</f>
        <v>2897</v>
      </c>
      <c r="J4" s="1" t="s">
        <v>31</v>
      </c>
      <c r="K4" s="10">
        <v>4.33</v>
      </c>
      <c r="L4" s="1" t="s">
        <v>39</v>
      </c>
    </row>
    <row r="5" spans="1:12" ht="12.75" x14ac:dyDescent="0.35">
      <c r="A5" s="23" t="str">
        <f t="shared" si="1"/>
        <v>Сентябрь</v>
      </c>
      <c r="B5" s="8" t="str">
        <f t="shared" si="2"/>
        <v>2026</v>
      </c>
      <c r="C5" s="22">
        <v>46280</v>
      </c>
      <c r="D5" s="1" t="s">
        <v>20</v>
      </c>
      <c r="E5" s="9" t="s">
        <v>27</v>
      </c>
      <c r="F5" s="1" t="s">
        <v>40</v>
      </c>
      <c r="G5" s="10">
        <v>2</v>
      </c>
      <c r="H5" s="10">
        <v>6800</v>
      </c>
      <c r="I5" s="12">
        <f t="shared" si="0"/>
        <v>13668</v>
      </c>
      <c r="J5" s="1" t="s">
        <v>31</v>
      </c>
      <c r="K5" s="10">
        <v>68</v>
      </c>
      <c r="L5" s="1"/>
    </row>
    <row r="6" spans="1:12" ht="12.75" x14ac:dyDescent="0.35">
      <c r="A6" s="23" t="str">
        <f t="shared" si="1"/>
        <v>Октябрь</v>
      </c>
      <c r="B6" s="8" t="str">
        <f t="shared" si="2"/>
        <v>2026</v>
      </c>
      <c r="C6" s="22">
        <v>46296</v>
      </c>
      <c r="D6" s="1" t="s">
        <v>42</v>
      </c>
      <c r="E6" s="9"/>
      <c r="F6" s="1"/>
      <c r="G6" s="10"/>
      <c r="H6" s="10"/>
      <c r="I6" s="12" t="str">
        <f t="shared" si="0"/>
        <v/>
      </c>
      <c r="J6" s="1" t="s">
        <v>31</v>
      </c>
      <c r="K6" s="10"/>
      <c r="L6" s="1" t="s">
        <v>45</v>
      </c>
    </row>
    <row r="7" spans="1:12" ht="12.75" x14ac:dyDescent="0.35">
      <c r="A7" s="23" t="str">
        <f t="shared" si="1"/>
        <v>Октябрь</v>
      </c>
      <c r="B7" s="8" t="str">
        <f t="shared" si="2"/>
        <v>2026</v>
      </c>
      <c r="C7" s="22">
        <v>46297</v>
      </c>
      <c r="D7" s="1" t="s">
        <v>20</v>
      </c>
      <c r="E7" s="9" t="s">
        <v>7</v>
      </c>
      <c r="F7" s="1" t="s">
        <v>24</v>
      </c>
      <c r="G7" s="10">
        <v>122</v>
      </c>
      <c r="H7" s="10">
        <v>258.399</v>
      </c>
      <c r="I7" s="12">
        <f t="shared" si="0"/>
        <v>31556.202678000001</v>
      </c>
      <c r="J7" s="1" t="s">
        <v>31</v>
      </c>
      <c r="K7" s="10">
        <v>31.524678000000002</v>
      </c>
      <c r="L7" s="1"/>
    </row>
    <row r="8" spans="1:12" ht="12.75" x14ac:dyDescent="0.35">
      <c r="A8" s="23" t="str">
        <f t="shared" si="1"/>
        <v>Октябрь</v>
      </c>
      <c r="B8" s="8" t="str">
        <f t="shared" si="2"/>
        <v>2026</v>
      </c>
      <c r="C8" s="22">
        <v>46298</v>
      </c>
      <c r="D8" s="1" t="s">
        <v>20</v>
      </c>
      <c r="E8" s="9" t="s">
        <v>38</v>
      </c>
      <c r="F8" s="1" t="s">
        <v>47</v>
      </c>
      <c r="G8" s="10">
        <v>60</v>
      </c>
      <c r="H8" s="10">
        <v>965.7</v>
      </c>
      <c r="I8" s="12">
        <f t="shared" si="0"/>
        <v>57999.942000000003</v>
      </c>
      <c r="J8" s="1" t="s">
        <v>31</v>
      </c>
      <c r="K8" s="10">
        <v>57.942</v>
      </c>
      <c r="L8" s="1"/>
    </row>
    <row r="9" spans="1:12" ht="12.75" x14ac:dyDescent="0.35">
      <c r="A9" s="23" t="str">
        <f t="shared" si="1"/>
        <v>Октябрь</v>
      </c>
      <c r="B9" s="8" t="str">
        <f t="shared" si="2"/>
        <v>2026</v>
      </c>
      <c r="C9" s="22">
        <v>46300</v>
      </c>
      <c r="D9" s="1" t="s">
        <v>20</v>
      </c>
      <c r="E9" s="9" t="s">
        <v>48</v>
      </c>
      <c r="F9" s="1" t="s">
        <v>49</v>
      </c>
      <c r="G9" s="10">
        <v>7</v>
      </c>
      <c r="H9" s="10">
        <v>1909.3500000000001</v>
      </c>
      <c r="I9" s="12">
        <f t="shared" si="0"/>
        <v>13378.81545</v>
      </c>
      <c r="J9" s="1" t="s">
        <v>31</v>
      </c>
      <c r="K9" s="10">
        <v>13.365450000000001</v>
      </c>
      <c r="L9" s="1"/>
    </row>
    <row r="10" spans="1:12" ht="12.75" x14ac:dyDescent="0.35">
      <c r="A10" s="23" t="str">
        <f t="shared" si="1"/>
        <v>Октябрь</v>
      </c>
      <c r="B10" s="8" t="str">
        <f t="shared" si="2"/>
        <v>2026</v>
      </c>
      <c r="C10" s="22">
        <v>46301</v>
      </c>
      <c r="D10" s="1" t="s">
        <v>20</v>
      </c>
      <c r="E10" s="9" t="s">
        <v>50</v>
      </c>
      <c r="F10" s="1" t="s">
        <v>51</v>
      </c>
      <c r="G10" s="10">
        <v>10</v>
      </c>
      <c r="H10" s="10">
        <v>2.30715</v>
      </c>
      <c r="I10" s="12">
        <f t="shared" si="0"/>
        <v>23.094571500000001</v>
      </c>
      <c r="J10" s="1" t="s">
        <v>31</v>
      </c>
      <c r="K10" s="10">
        <v>2.3071500000000002E-2</v>
      </c>
      <c r="L10" s="1"/>
    </row>
    <row r="11" spans="1:12" ht="12.75" x14ac:dyDescent="0.35">
      <c r="A11" s="23" t="str">
        <f t="shared" si="1"/>
        <v>Октябрь</v>
      </c>
      <c r="B11" s="8" t="str">
        <f t="shared" si="2"/>
        <v>2026</v>
      </c>
      <c r="C11" s="22">
        <v>46302</v>
      </c>
      <c r="D11" s="1" t="s">
        <v>20</v>
      </c>
      <c r="E11" s="9" t="s">
        <v>36</v>
      </c>
      <c r="F11" s="1" t="s">
        <v>53</v>
      </c>
      <c r="G11" s="10">
        <v>500</v>
      </c>
      <c r="H11" s="10">
        <v>338.40000000000003</v>
      </c>
      <c r="I11" s="12">
        <f t="shared" si="0"/>
        <v>169369.20000000004</v>
      </c>
      <c r="J11" s="1" t="s">
        <v>31</v>
      </c>
      <c r="K11" s="10">
        <v>169.20000000000005</v>
      </c>
      <c r="L11" s="1"/>
    </row>
    <row r="12" spans="1:12" ht="12.75" x14ac:dyDescent="0.35">
      <c r="A12" s="23" t="str">
        <f t="shared" si="1"/>
        <v>Октябрь</v>
      </c>
      <c r="B12" s="8" t="str">
        <f t="shared" si="2"/>
        <v>2026</v>
      </c>
      <c r="C12" s="22">
        <v>46303</v>
      </c>
      <c r="D12" s="1" t="s">
        <v>20</v>
      </c>
      <c r="E12" s="9" t="s">
        <v>54</v>
      </c>
      <c r="F12" s="1" t="s">
        <v>55</v>
      </c>
      <c r="G12" s="10">
        <v>40</v>
      </c>
      <c r="H12" s="10">
        <v>258.714</v>
      </c>
      <c r="I12" s="12">
        <f t="shared" si="0"/>
        <v>10358.90856</v>
      </c>
      <c r="J12" s="1" t="s">
        <v>31</v>
      </c>
      <c r="K12" s="10">
        <v>10.348559999999999</v>
      </c>
      <c r="L12" s="1"/>
    </row>
    <row r="13" spans="1:12" ht="12.75" x14ac:dyDescent="0.35">
      <c r="A13" s="23" t="str">
        <f t="shared" si="1"/>
        <v>Октябрь</v>
      </c>
      <c r="B13" s="8" t="str">
        <f t="shared" si="2"/>
        <v>2026</v>
      </c>
      <c r="C13" s="22">
        <v>46305</v>
      </c>
      <c r="D13" s="1" t="s">
        <v>20</v>
      </c>
      <c r="E13" s="9" t="s">
        <v>52</v>
      </c>
      <c r="F13" s="1" t="s">
        <v>56</v>
      </c>
      <c r="G13" s="10">
        <v>5</v>
      </c>
      <c r="H13" s="10">
        <v>227.40299999999999</v>
      </c>
      <c r="I13" s="12">
        <f t="shared" si="0"/>
        <v>1138.1520149999999</v>
      </c>
      <c r="J13" s="1" t="s">
        <v>31</v>
      </c>
      <c r="K13" s="10">
        <v>1.1370149999999999</v>
      </c>
      <c r="L13" s="1"/>
    </row>
    <row r="14" spans="1:12" ht="12.75" x14ac:dyDescent="0.35">
      <c r="A14" s="23" t="str">
        <f t="shared" si="1"/>
        <v>Октябрь</v>
      </c>
      <c r="B14" s="8" t="str">
        <f t="shared" si="2"/>
        <v>2026</v>
      </c>
      <c r="C14" s="22">
        <v>46306</v>
      </c>
      <c r="D14" s="1" t="s">
        <v>20</v>
      </c>
      <c r="E14" s="9" t="s">
        <v>30</v>
      </c>
      <c r="F14" s="1" t="s">
        <v>57</v>
      </c>
      <c r="G14" s="10">
        <v>100</v>
      </c>
      <c r="H14" s="10">
        <v>3155.85</v>
      </c>
      <c r="I14" s="12">
        <f t="shared" si="0"/>
        <v>315900.58500000002</v>
      </c>
      <c r="J14" s="1" t="s">
        <v>31</v>
      </c>
      <c r="K14" s="10">
        <v>315.58499999999998</v>
      </c>
      <c r="L14" s="1"/>
    </row>
    <row r="15" spans="1:12" ht="12.75" x14ac:dyDescent="0.35">
      <c r="A15" s="28" t="str">
        <f t="shared" si="1"/>
        <v>Март</v>
      </c>
      <c r="B15" s="29" t="str">
        <f t="shared" si="2"/>
        <v>2026</v>
      </c>
      <c r="C15" s="22">
        <v>46091</v>
      </c>
      <c r="D15" s="1" t="s">
        <v>37</v>
      </c>
      <c r="E15" s="9" t="s">
        <v>7</v>
      </c>
      <c r="F15" s="1" t="s">
        <v>24</v>
      </c>
      <c r="G15" s="10">
        <v>200</v>
      </c>
      <c r="H15" s="10">
        <v>40</v>
      </c>
      <c r="I15" s="12">
        <f>IF(D15="Покупка",IF(N(G15)*N(H15)=0,"",N(G15)*N(H15)+N(K15)),IF(D15="Продажа",IF(N(G15)*N(H15)=0,"",N(G15)*N(H15)-N(K15)),IF(OR(D15="Дивиденд",D15="Купон"),IF(H15="","",N(H15)-N(K15)),"")))*G15</f>
        <v>7000</v>
      </c>
      <c r="J15" s="1" t="s">
        <v>31</v>
      </c>
      <c r="K15" s="10">
        <v>5</v>
      </c>
      <c r="L15" s="1" t="s">
        <v>39</v>
      </c>
    </row>
    <row r="16" spans="1:12" ht="12.75" x14ac:dyDescent="0.35">
      <c r="A16" s="28" t="str">
        <f t="shared" ref="A16:A79" si="3">IF(C16="","",TEXT(C16,"ММММ"))</f>
        <v/>
      </c>
      <c r="B16" s="29" t="str">
        <f t="shared" si="2"/>
        <v/>
      </c>
      <c r="C16" s="22"/>
      <c r="D16" s="1"/>
      <c r="E16" s="9"/>
      <c r="F16" s="1"/>
      <c r="G16" s="10"/>
      <c r="H16" s="10"/>
      <c r="I16" s="12" t="str">
        <f t="shared" si="0"/>
        <v/>
      </c>
      <c r="J16" s="1"/>
      <c r="K16" s="10"/>
      <c r="L16" s="1"/>
    </row>
    <row r="17" spans="1:12" ht="12.75" x14ac:dyDescent="0.35">
      <c r="A17" s="28" t="str">
        <f t="shared" si="3"/>
        <v/>
      </c>
      <c r="B17" s="29" t="str">
        <f t="shared" si="2"/>
        <v/>
      </c>
      <c r="C17" s="22"/>
      <c r="D17" s="1"/>
      <c r="E17" s="9"/>
      <c r="F17" s="1"/>
      <c r="G17" s="10"/>
      <c r="H17" s="10"/>
      <c r="I17" s="12" t="str">
        <f t="shared" si="0"/>
        <v/>
      </c>
      <c r="J17" s="1"/>
      <c r="K17" s="10"/>
      <c r="L17" s="1"/>
    </row>
    <row r="18" spans="1:12" ht="12.75" x14ac:dyDescent="0.35">
      <c r="A18" s="28" t="str">
        <f t="shared" si="3"/>
        <v/>
      </c>
      <c r="B18" s="29" t="str">
        <f t="shared" si="2"/>
        <v/>
      </c>
      <c r="C18" s="22"/>
      <c r="D18" s="1"/>
      <c r="E18" s="9"/>
      <c r="F18" s="1"/>
      <c r="G18" s="10"/>
      <c r="H18" s="10"/>
      <c r="I18" s="12" t="str">
        <f t="shared" si="0"/>
        <v/>
      </c>
      <c r="J18" s="1"/>
      <c r="K18" s="10"/>
      <c r="L18" s="1"/>
    </row>
    <row r="19" spans="1:12" ht="12.75" x14ac:dyDescent="0.35">
      <c r="A19" s="28" t="str">
        <f t="shared" si="3"/>
        <v/>
      </c>
      <c r="B19" s="29" t="str">
        <f t="shared" si="2"/>
        <v/>
      </c>
      <c r="C19" s="22"/>
      <c r="D19" s="1"/>
      <c r="E19" s="9"/>
      <c r="F19" s="1"/>
      <c r="G19" s="10"/>
      <c r="H19" s="10"/>
      <c r="I19" s="12" t="str">
        <f t="shared" si="0"/>
        <v/>
      </c>
      <c r="J19" s="1"/>
      <c r="K19" s="10"/>
      <c r="L19" s="1"/>
    </row>
    <row r="20" spans="1:12" ht="12.75" x14ac:dyDescent="0.35">
      <c r="A20" s="28" t="str">
        <f t="shared" si="3"/>
        <v/>
      </c>
      <c r="B20" s="29" t="str">
        <f t="shared" si="2"/>
        <v/>
      </c>
      <c r="C20" s="22"/>
      <c r="D20" s="1"/>
      <c r="E20" s="9"/>
      <c r="F20" s="1"/>
      <c r="G20" s="10"/>
      <c r="H20" s="10"/>
      <c r="I20" s="12" t="str">
        <f t="shared" si="0"/>
        <v/>
      </c>
      <c r="J20" s="1"/>
      <c r="K20" s="10"/>
      <c r="L20" s="1"/>
    </row>
    <row r="21" spans="1:12" ht="12.75" x14ac:dyDescent="0.35">
      <c r="A21" s="28" t="str">
        <f t="shared" si="3"/>
        <v/>
      </c>
      <c r="B21" s="29" t="str">
        <f t="shared" si="2"/>
        <v/>
      </c>
      <c r="C21" s="22"/>
      <c r="D21" s="1"/>
      <c r="E21" s="9"/>
      <c r="F21" s="1"/>
      <c r="G21" s="10"/>
      <c r="H21" s="10"/>
      <c r="I21" s="12" t="str">
        <f t="shared" si="0"/>
        <v/>
      </c>
      <c r="J21" s="1"/>
      <c r="K21" s="10"/>
      <c r="L21" s="1"/>
    </row>
    <row r="22" spans="1:12" ht="12.75" x14ac:dyDescent="0.35">
      <c r="A22" s="28" t="str">
        <f t="shared" si="3"/>
        <v/>
      </c>
      <c r="B22" s="29" t="str">
        <f t="shared" si="2"/>
        <v/>
      </c>
      <c r="C22" s="22"/>
      <c r="D22" s="1"/>
      <c r="E22" s="9"/>
      <c r="F22" s="1"/>
      <c r="G22" s="10"/>
      <c r="H22" s="10"/>
      <c r="I22" s="12" t="str">
        <f t="shared" si="0"/>
        <v/>
      </c>
      <c r="J22" s="1"/>
      <c r="K22" s="10"/>
      <c r="L22" s="1"/>
    </row>
    <row r="23" spans="1:12" ht="12.75" x14ac:dyDescent="0.35">
      <c r="A23" s="28" t="str">
        <f t="shared" si="3"/>
        <v/>
      </c>
      <c r="B23" s="29" t="str">
        <f t="shared" si="2"/>
        <v/>
      </c>
      <c r="C23" s="22"/>
      <c r="D23" s="1"/>
      <c r="E23" s="9"/>
      <c r="F23" s="1"/>
      <c r="G23" s="10"/>
      <c r="H23" s="10"/>
      <c r="I23" s="12" t="str">
        <f t="shared" si="0"/>
        <v/>
      </c>
      <c r="J23" s="1"/>
      <c r="K23" s="10"/>
      <c r="L23" s="1"/>
    </row>
    <row r="24" spans="1:12" ht="12.75" x14ac:dyDescent="0.35">
      <c r="A24" s="28" t="str">
        <f t="shared" si="3"/>
        <v/>
      </c>
      <c r="B24" s="29" t="str">
        <f t="shared" si="2"/>
        <v/>
      </c>
      <c r="C24" s="22"/>
      <c r="D24" s="1"/>
      <c r="E24" s="9"/>
      <c r="F24" s="1"/>
      <c r="G24" s="10"/>
      <c r="H24" s="10"/>
      <c r="I24" s="12" t="str">
        <f t="shared" si="0"/>
        <v/>
      </c>
      <c r="J24" s="1"/>
      <c r="K24" s="10"/>
      <c r="L24" s="1"/>
    </row>
    <row r="25" spans="1:12" ht="12.75" x14ac:dyDescent="0.35">
      <c r="A25" s="28" t="str">
        <f t="shared" si="3"/>
        <v/>
      </c>
      <c r="B25" s="29" t="str">
        <f t="shared" si="2"/>
        <v/>
      </c>
      <c r="C25" s="22"/>
      <c r="D25" s="1"/>
      <c r="E25" s="9"/>
      <c r="F25" s="1"/>
      <c r="G25" s="10"/>
      <c r="H25" s="10"/>
      <c r="I25" s="12" t="str">
        <f t="shared" si="0"/>
        <v/>
      </c>
      <c r="J25" s="1"/>
      <c r="K25" s="10"/>
      <c r="L25" s="1"/>
    </row>
    <row r="26" spans="1:12" ht="12.75" x14ac:dyDescent="0.35">
      <c r="A26" s="28" t="str">
        <f t="shared" si="3"/>
        <v/>
      </c>
      <c r="B26" s="29" t="str">
        <f t="shared" si="2"/>
        <v/>
      </c>
      <c r="C26" s="22"/>
      <c r="D26" s="1"/>
      <c r="E26" s="9"/>
      <c r="F26" s="1"/>
      <c r="G26" s="10"/>
      <c r="H26" s="10"/>
      <c r="I26" s="12" t="str">
        <f t="shared" si="0"/>
        <v/>
      </c>
      <c r="J26" s="1"/>
      <c r="K26" s="10"/>
      <c r="L26" s="1"/>
    </row>
    <row r="27" spans="1:12" ht="12.75" x14ac:dyDescent="0.35">
      <c r="A27" s="28" t="str">
        <f t="shared" si="3"/>
        <v/>
      </c>
      <c r="B27" s="29" t="str">
        <f t="shared" si="2"/>
        <v/>
      </c>
      <c r="C27" s="22"/>
      <c r="D27" s="1"/>
      <c r="E27" s="9"/>
      <c r="F27" s="1"/>
      <c r="G27" s="10"/>
      <c r="H27" s="10"/>
      <c r="I27" s="12" t="str">
        <f t="shared" si="0"/>
        <v/>
      </c>
      <c r="J27" s="1"/>
      <c r="K27" s="10"/>
      <c r="L27" s="1"/>
    </row>
    <row r="28" spans="1:12" ht="12.75" x14ac:dyDescent="0.35">
      <c r="A28" s="28" t="str">
        <f t="shared" si="3"/>
        <v/>
      </c>
      <c r="B28" s="29" t="str">
        <f t="shared" si="2"/>
        <v/>
      </c>
      <c r="C28" s="22"/>
      <c r="D28" s="1"/>
      <c r="E28" s="9"/>
      <c r="F28" s="1"/>
      <c r="G28" s="10"/>
      <c r="H28" s="10"/>
      <c r="I28" s="12" t="str">
        <f t="shared" si="0"/>
        <v/>
      </c>
      <c r="J28" s="1"/>
      <c r="K28" s="10"/>
      <c r="L28" s="1"/>
    </row>
    <row r="29" spans="1:12" ht="12.75" x14ac:dyDescent="0.35">
      <c r="A29" s="28" t="str">
        <f t="shared" si="3"/>
        <v/>
      </c>
      <c r="B29" s="29" t="str">
        <f t="shared" si="2"/>
        <v/>
      </c>
      <c r="C29" s="22"/>
      <c r="D29" s="1"/>
      <c r="E29" s="9"/>
      <c r="F29" s="1"/>
      <c r="G29" s="10"/>
      <c r="H29" s="10"/>
      <c r="I29" s="12" t="str">
        <f t="shared" si="0"/>
        <v/>
      </c>
      <c r="J29" s="1"/>
      <c r="K29" s="10"/>
      <c r="L29" s="1"/>
    </row>
    <row r="30" spans="1:12" ht="12.75" x14ac:dyDescent="0.35">
      <c r="A30" s="28" t="str">
        <f t="shared" si="3"/>
        <v/>
      </c>
      <c r="B30" s="29" t="str">
        <f t="shared" si="2"/>
        <v/>
      </c>
      <c r="C30" s="22"/>
      <c r="D30" s="1"/>
      <c r="E30" s="9"/>
      <c r="F30" s="1"/>
      <c r="G30" s="10"/>
      <c r="H30" s="10"/>
      <c r="I30" s="12" t="str">
        <f t="shared" si="0"/>
        <v/>
      </c>
      <c r="J30" s="1"/>
      <c r="K30" s="10"/>
      <c r="L30" s="1"/>
    </row>
    <row r="31" spans="1:12" ht="12.75" x14ac:dyDescent="0.35">
      <c r="A31" s="28" t="str">
        <f t="shared" si="3"/>
        <v/>
      </c>
      <c r="B31" s="29" t="str">
        <f t="shared" si="2"/>
        <v/>
      </c>
      <c r="C31" s="22"/>
      <c r="D31" s="1"/>
      <c r="E31" s="9"/>
      <c r="F31" s="1"/>
      <c r="G31" s="10"/>
      <c r="H31" s="10"/>
      <c r="I31" s="12" t="str">
        <f t="shared" si="0"/>
        <v/>
      </c>
      <c r="J31" s="1"/>
      <c r="K31" s="10"/>
      <c r="L31" s="1"/>
    </row>
    <row r="32" spans="1:12" ht="12.75" x14ac:dyDescent="0.35">
      <c r="A32" s="28" t="str">
        <f t="shared" si="3"/>
        <v/>
      </c>
      <c r="B32" s="29" t="str">
        <f t="shared" si="2"/>
        <v/>
      </c>
      <c r="C32" s="22"/>
      <c r="D32" s="1"/>
      <c r="E32" s="9"/>
      <c r="F32" s="1"/>
      <c r="G32" s="10"/>
      <c r="H32" s="10"/>
      <c r="I32" s="12" t="str">
        <f t="shared" si="0"/>
        <v/>
      </c>
      <c r="J32" s="1"/>
      <c r="K32" s="10"/>
      <c r="L32" s="1"/>
    </row>
    <row r="33" spans="1:12" ht="12.75" x14ac:dyDescent="0.35">
      <c r="A33" s="28" t="str">
        <f t="shared" si="3"/>
        <v/>
      </c>
      <c r="B33" s="29" t="str">
        <f t="shared" si="2"/>
        <v/>
      </c>
      <c r="C33" s="22"/>
      <c r="D33" s="1"/>
      <c r="E33" s="9"/>
      <c r="F33" s="1"/>
      <c r="G33" s="10"/>
      <c r="H33" s="10"/>
      <c r="I33" s="12" t="str">
        <f t="shared" si="0"/>
        <v/>
      </c>
      <c r="J33" s="1"/>
      <c r="K33" s="10"/>
      <c r="L33" s="1"/>
    </row>
    <row r="34" spans="1:12" ht="12.75" x14ac:dyDescent="0.35">
      <c r="A34" s="28" t="str">
        <f t="shared" si="3"/>
        <v/>
      </c>
      <c r="B34" s="29" t="str">
        <f t="shared" si="2"/>
        <v/>
      </c>
      <c r="C34" s="22"/>
      <c r="D34" s="1"/>
      <c r="E34" s="9"/>
      <c r="F34" s="1"/>
      <c r="G34" s="10"/>
      <c r="H34" s="10"/>
      <c r="I34" s="12" t="str">
        <f t="shared" si="0"/>
        <v/>
      </c>
      <c r="J34" s="1"/>
      <c r="K34" s="10"/>
      <c r="L34" s="1"/>
    </row>
    <row r="35" spans="1:12" ht="12.75" x14ac:dyDescent="0.35">
      <c r="A35" s="28" t="str">
        <f t="shared" si="3"/>
        <v/>
      </c>
      <c r="B35" s="29" t="str">
        <f t="shared" si="2"/>
        <v/>
      </c>
      <c r="C35" s="22"/>
      <c r="D35" s="1"/>
      <c r="E35" s="9"/>
      <c r="F35" s="1"/>
      <c r="G35" s="10"/>
      <c r="H35" s="10"/>
      <c r="I35" s="12" t="str">
        <f t="shared" si="0"/>
        <v/>
      </c>
      <c r="J35" s="1"/>
      <c r="K35" s="10"/>
      <c r="L35" s="1"/>
    </row>
    <row r="36" spans="1:12" ht="12.75" x14ac:dyDescent="0.35">
      <c r="A36" s="28" t="str">
        <f t="shared" si="3"/>
        <v/>
      </c>
      <c r="B36" s="29" t="str">
        <f t="shared" si="2"/>
        <v/>
      </c>
      <c r="C36" s="22"/>
      <c r="D36" s="1"/>
      <c r="E36" s="9"/>
      <c r="F36" s="1"/>
      <c r="G36" s="10"/>
      <c r="H36" s="10"/>
      <c r="I36" s="12" t="str">
        <f t="shared" si="0"/>
        <v/>
      </c>
      <c r="J36" s="1"/>
      <c r="K36" s="10"/>
      <c r="L36" s="1"/>
    </row>
    <row r="37" spans="1:12" ht="12.75" x14ac:dyDescent="0.35">
      <c r="A37" s="28" t="str">
        <f t="shared" si="3"/>
        <v/>
      </c>
      <c r="B37" s="29" t="str">
        <f t="shared" si="2"/>
        <v/>
      </c>
      <c r="C37" s="22"/>
      <c r="D37" s="1"/>
      <c r="E37" s="9"/>
      <c r="F37" s="1"/>
      <c r="G37" s="10"/>
      <c r="H37" s="10"/>
      <c r="I37" s="12" t="str">
        <f t="shared" si="0"/>
        <v/>
      </c>
      <c r="J37" s="1"/>
      <c r="K37" s="10"/>
      <c r="L37" s="1"/>
    </row>
    <row r="38" spans="1:12" ht="12.75" x14ac:dyDescent="0.35">
      <c r="A38" s="28" t="str">
        <f t="shared" si="3"/>
        <v/>
      </c>
      <c r="B38" s="29" t="str">
        <f t="shared" si="2"/>
        <v/>
      </c>
      <c r="C38" s="22"/>
      <c r="D38" s="1"/>
      <c r="E38" s="9"/>
      <c r="F38" s="1"/>
      <c r="G38" s="10"/>
      <c r="H38" s="10"/>
      <c r="I38" s="12" t="str">
        <f t="shared" si="0"/>
        <v/>
      </c>
      <c r="J38" s="1"/>
      <c r="K38" s="10"/>
      <c r="L38" s="1"/>
    </row>
    <row r="39" spans="1:12" ht="12.75" x14ac:dyDescent="0.35">
      <c r="A39" s="28" t="str">
        <f t="shared" si="3"/>
        <v/>
      </c>
      <c r="B39" s="29" t="str">
        <f t="shared" si="2"/>
        <v/>
      </c>
      <c r="C39" s="22"/>
      <c r="D39" s="1"/>
      <c r="E39" s="9"/>
      <c r="F39" s="1"/>
      <c r="G39" s="10"/>
      <c r="H39" s="10"/>
      <c r="I39" s="12" t="str">
        <f t="shared" si="0"/>
        <v/>
      </c>
      <c r="J39" s="1"/>
      <c r="K39" s="10"/>
      <c r="L39" s="1"/>
    </row>
    <row r="40" spans="1:12" ht="12.75" x14ac:dyDescent="0.35">
      <c r="A40" s="28" t="str">
        <f t="shared" si="3"/>
        <v/>
      </c>
      <c r="B40" s="29" t="str">
        <f t="shared" si="2"/>
        <v/>
      </c>
      <c r="C40" s="22"/>
      <c r="D40" s="1"/>
      <c r="E40" s="9"/>
      <c r="F40" s="1"/>
      <c r="G40" s="10"/>
      <c r="H40" s="10"/>
      <c r="I40" s="12" t="str">
        <f t="shared" si="0"/>
        <v/>
      </c>
      <c r="J40" s="1"/>
      <c r="K40" s="10"/>
      <c r="L40" s="1"/>
    </row>
    <row r="41" spans="1:12" ht="12.75" x14ac:dyDescent="0.35">
      <c r="A41" s="28" t="str">
        <f t="shared" si="3"/>
        <v/>
      </c>
      <c r="B41" s="29" t="str">
        <f t="shared" si="2"/>
        <v/>
      </c>
      <c r="C41" s="22"/>
      <c r="D41" s="1"/>
      <c r="E41" s="9"/>
      <c r="F41" s="1"/>
      <c r="G41" s="10"/>
      <c r="H41" s="10"/>
      <c r="I41" s="12" t="str">
        <f t="shared" si="0"/>
        <v/>
      </c>
      <c r="J41" s="1"/>
      <c r="K41" s="10"/>
      <c r="L41" s="1"/>
    </row>
    <row r="42" spans="1:12" ht="12.75" x14ac:dyDescent="0.35">
      <c r="A42" s="28" t="str">
        <f t="shared" si="3"/>
        <v/>
      </c>
      <c r="B42" s="29" t="str">
        <f t="shared" si="2"/>
        <v/>
      </c>
      <c r="C42" s="22"/>
      <c r="D42" s="1"/>
      <c r="E42" s="9"/>
      <c r="F42" s="1"/>
      <c r="G42" s="10"/>
      <c r="H42" s="10"/>
      <c r="I42" s="12" t="str">
        <f t="shared" si="0"/>
        <v/>
      </c>
      <c r="J42" s="1"/>
      <c r="K42" s="10"/>
      <c r="L42" s="1"/>
    </row>
    <row r="43" spans="1:12" ht="12.75" x14ac:dyDescent="0.35">
      <c r="A43" s="28" t="str">
        <f t="shared" si="3"/>
        <v/>
      </c>
      <c r="B43" s="29" t="str">
        <f t="shared" si="2"/>
        <v/>
      </c>
      <c r="C43" s="22"/>
      <c r="D43" s="1"/>
      <c r="E43" s="9"/>
      <c r="F43" s="1"/>
      <c r="G43" s="10"/>
      <c r="H43" s="10"/>
      <c r="I43" s="12" t="str">
        <f t="shared" si="0"/>
        <v/>
      </c>
      <c r="J43" s="1"/>
      <c r="K43" s="10"/>
      <c r="L43" s="1"/>
    </row>
    <row r="44" spans="1:12" ht="12.75" x14ac:dyDescent="0.35">
      <c r="A44" s="28" t="str">
        <f t="shared" si="3"/>
        <v/>
      </c>
      <c r="B44" s="29" t="str">
        <f t="shared" si="2"/>
        <v/>
      </c>
      <c r="C44" s="22"/>
      <c r="D44" s="1"/>
      <c r="E44" s="9"/>
      <c r="F44" s="1"/>
      <c r="G44" s="10"/>
      <c r="H44" s="10"/>
      <c r="I44" s="12" t="str">
        <f t="shared" si="0"/>
        <v/>
      </c>
      <c r="J44" s="1"/>
      <c r="K44" s="10"/>
      <c r="L44" s="1"/>
    </row>
    <row r="45" spans="1:12" ht="12.75" x14ac:dyDescent="0.35">
      <c r="A45" s="28" t="str">
        <f t="shared" si="3"/>
        <v/>
      </c>
      <c r="B45" s="29" t="str">
        <f t="shared" si="2"/>
        <v/>
      </c>
      <c r="C45" s="22"/>
      <c r="D45" s="1"/>
      <c r="E45" s="9"/>
      <c r="F45" s="1"/>
      <c r="G45" s="10"/>
      <c r="H45" s="10"/>
      <c r="I45" s="12" t="str">
        <f t="shared" si="0"/>
        <v/>
      </c>
      <c r="J45" s="1"/>
      <c r="K45" s="10"/>
      <c r="L45" s="1"/>
    </row>
    <row r="46" spans="1:12" ht="12.75" x14ac:dyDescent="0.35">
      <c r="A46" s="28" t="str">
        <f t="shared" si="3"/>
        <v/>
      </c>
      <c r="B46" s="29" t="str">
        <f t="shared" si="2"/>
        <v/>
      </c>
      <c r="C46" s="22"/>
      <c r="D46" s="1"/>
      <c r="E46" s="9"/>
      <c r="F46" s="1"/>
      <c r="G46" s="10"/>
      <c r="H46" s="10"/>
      <c r="I46" s="12" t="str">
        <f t="shared" si="0"/>
        <v/>
      </c>
      <c r="J46" s="1"/>
      <c r="K46" s="10"/>
      <c r="L46" s="1"/>
    </row>
    <row r="47" spans="1:12" ht="12.75" x14ac:dyDescent="0.35">
      <c r="A47" s="28" t="str">
        <f t="shared" si="3"/>
        <v/>
      </c>
      <c r="B47" s="29" t="str">
        <f t="shared" si="2"/>
        <v/>
      </c>
      <c r="C47" s="22"/>
      <c r="D47" s="1"/>
      <c r="E47" s="9"/>
      <c r="F47" s="1"/>
      <c r="G47" s="10"/>
      <c r="H47" s="10"/>
      <c r="I47" s="12" t="str">
        <f t="shared" si="0"/>
        <v/>
      </c>
      <c r="J47" s="1"/>
      <c r="K47" s="10"/>
      <c r="L47" s="1"/>
    </row>
    <row r="48" spans="1:12" ht="12.75" x14ac:dyDescent="0.35">
      <c r="A48" s="28" t="str">
        <f t="shared" si="3"/>
        <v/>
      </c>
      <c r="B48" s="29" t="str">
        <f t="shared" si="2"/>
        <v/>
      </c>
      <c r="C48" s="22"/>
      <c r="D48" s="1"/>
      <c r="E48" s="9"/>
      <c r="F48" s="1"/>
      <c r="G48" s="10"/>
      <c r="H48" s="10"/>
      <c r="I48" s="12" t="str">
        <f t="shared" si="0"/>
        <v/>
      </c>
      <c r="J48" s="1"/>
      <c r="K48" s="10"/>
      <c r="L48" s="1"/>
    </row>
    <row r="49" spans="1:12" ht="12.75" x14ac:dyDescent="0.35">
      <c r="A49" s="28" t="str">
        <f t="shared" si="3"/>
        <v/>
      </c>
      <c r="B49" s="29" t="str">
        <f t="shared" si="2"/>
        <v/>
      </c>
      <c r="C49" s="22"/>
      <c r="D49" s="1"/>
      <c r="E49" s="9"/>
      <c r="F49" s="1"/>
      <c r="G49" s="10"/>
      <c r="H49" s="10"/>
      <c r="I49" s="12" t="str">
        <f t="shared" si="0"/>
        <v/>
      </c>
      <c r="J49" s="1"/>
      <c r="K49" s="10"/>
      <c r="L49" s="1"/>
    </row>
    <row r="50" spans="1:12" ht="12.75" x14ac:dyDescent="0.35">
      <c r="A50" s="28" t="str">
        <f t="shared" si="3"/>
        <v/>
      </c>
      <c r="B50" s="29" t="str">
        <f t="shared" si="2"/>
        <v/>
      </c>
      <c r="C50" s="22"/>
      <c r="D50" s="1"/>
      <c r="E50" s="9"/>
      <c r="F50" s="1"/>
      <c r="G50" s="10"/>
      <c r="H50" s="10"/>
      <c r="I50" s="12" t="str">
        <f t="shared" si="0"/>
        <v/>
      </c>
      <c r="J50" s="1"/>
      <c r="K50" s="10"/>
      <c r="L50" s="1"/>
    </row>
    <row r="51" spans="1:12" ht="12.75" x14ac:dyDescent="0.35">
      <c r="A51" s="28" t="str">
        <f t="shared" si="3"/>
        <v/>
      </c>
      <c r="B51" s="29" t="str">
        <f t="shared" si="2"/>
        <v/>
      </c>
      <c r="C51" s="22"/>
      <c r="D51" s="1"/>
      <c r="E51" s="9"/>
      <c r="F51" s="1"/>
      <c r="G51" s="10"/>
      <c r="H51" s="10"/>
      <c r="I51" s="12" t="str">
        <f t="shared" si="0"/>
        <v/>
      </c>
      <c r="J51" s="1"/>
      <c r="K51" s="10"/>
      <c r="L51" s="1"/>
    </row>
    <row r="52" spans="1:12" ht="12.75" x14ac:dyDescent="0.35">
      <c r="A52" s="28" t="str">
        <f t="shared" si="3"/>
        <v/>
      </c>
      <c r="B52" s="29" t="str">
        <f t="shared" si="2"/>
        <v/>
      </c>
      <c r="C52" s="22"/>
      <c r="D52" s="1"/>
      <c r="E52" s="9"/>
      <c r="F52" s="1"/>
      <c r="G52" s="10"/>
      <c r="H52" s="10"/>
      <c r="I52" s="12" t="str">
        <f t="shared" si="0"/>
        <v/>
      </c>
      <c r="J52" s="1"/>
      <c r="K52" s="10"/>
      <c r="L52" s="1"/>
    </row>
    <row r="53" spans="1:12" ht="12.75" x14ac:dyDescent="0.35">
      <c r="A53" s="28" t="str">
        <f t="shared" si="3"/>
        <v/>
      </c>
      <c r="B53" s="29" t="str">
        <f t="shared" si="2"/>
        <v/>
      </c>
      <c r="C53" s="22"/>
      <c r="D53" s="1"/>
      <c r="E53" s="9"/>
      <c r="F53" s="1"/>
      <c r="G53" s="10"/>
      <c r="H53" s="10"/>
      <c r="I53" s="12" t="str">
        <f t="shared" si="0"/>
        <v/>
      </c>
      <c r="J53" s="1"/>
      <c r="K53" s="10"/>
      <c r="L53" s="1"/>
    </row>
    <row r="54" spans="1:12" ht="12.75" x14ac:dyDescent="0.35">
      <c r="A54" s="28" t="str">
        <f t="shared" si="3"/>
        <v/>
      </c>
      <c r="B54" s="29" t="str">
        <f t="shared" si="2"/>
        <v/>
      </c>
      <c r="C54" s="22"/>
      <c r="D54" s="1"/>
      <c r="E54" s="9"/>
      <c r="F54" s="1"/>
      <c r="G54" s="10"/>
      <c r="H54" s="10"/>
      <c r="I54" s="12" t="str">
        <f t="shared" si="0"/>
        <v/>
      </c>
      <c r="J54" s="1"/>
      <c r="K54" s="10"/>
      <c r="L54" s="1"/>
    </row>
    <row r="55" spans="1:12" ht="12.75" x14ac:dyDescent="0.35">
      <c r="A55" s="28" t="str">
        <f t="shared" si="3"/>
        <v/>
      </c>
      <c r="B55" s="29" t="str">
        <f t="shared" si="2"/>
        <v/>
      </c>
      <c r="C55" s="22"/>
      <c r="D55" s="1"/>
      <c r="E55" s="9"/>
      <c r="F55" s="1"/>
      <c r="G55" s="10"/>
      <c r="H55" s="10"/>
      <c r="I55" s="12" t="str">
        <f t="shared" si="0"/>
        <v/>
      </c>
      <c r="J55" s="1"/>
      <c r="K55" s="10"/>
      <c r="L55" s="1"/>
    </row>
    <row r="56" spans="1:12" ht="12.75" x14ac:dyDescent="0.35">
      <c r="A56" s="28" t="str">
        <f t="shared" si="3"/>
        <v/>
      </c>
      <c r="B56" s="29" t="str">
        <f t="shared" si="2"/>
        <v/>
      </c>
      <c r="C56" s="22"/>
      <c r="D56" s="1"/>
      <c r="E56" s="9"/>
      <c r="F56" s="1"/>
      <c r="G56" s="10"/>
      <c r="H56" s="10"/>
      <c r="I56" s="12" t="str">
        <f t="shared" si="0"/>
        <v/>
      </c>
      <c r="J56" s="1"/>
      <c r="K56" s="10"/>
      <c r="L56" s="1"/>
    </row>
    <row r="57" spans="1:12" ht="12.75" x14ac:dyDescent="0.35">
      <c r="A57" s="28" t="str">
        <f t="shared" si="3"/>
        <v/>
      </c>
      <c r="B57" s="29" t="str">
        <f t="shared" si="2"/>
        <v/>
      </c>
      <c r="C57" s="22"/>
      <c r="D57" s="1"/>
      <c r="E57" s="9"/>
      <c r="F57" s="1"/>
      <c r="G57" s="10"/>
      <c r="H57" s="10"/>
      <c r="I57" s="12" t="str">
        <f t="shared" si="0"/>
        <v/>
      </c>
      <c r="J57" s="1"/>
      <c r="K57" s="10"/>
      <c r="L57" s="1"/>
    </row>
    <row r="58" spans="1:12" ht="12.75" x14ac:dyDescent="0.35">
      <c r="A58" s="28" t="str">
        <f t="shared" si="3"/>
        <v/>
      </c>
      <c r="B58" s="29" t="str">
        <f t="shared" si="2"/>
        <v/>
      </c>
      <c r="C58" s="22"/>
      <c r="D58" s="1"/>
      <c r="E58" s="9"/>
      <c r="F58" s="1"/>
      <c r="G58" s="10"/>
      <c r="H58" s="10"/>
      <c r="I58" s="12" t="str">
        <f t="shared" si="0"/>
        <v/>
      </c>
      <c r="J58" s="1"/>
      <c r="K58" s="10"/>
      <c r="L58" s="1"/>
    </row>
    <row r="59" spans="1:12" ht="12.75" x14ac:dyDescent="0.35">
      <c r="A59" s="28" t="str">
        <f t="shared" si="3"/>
        <v/>
      </c>
      <c r="B59" s="29" t="str">
        <f t="shared" si="2"/>
        <v/>
      </c>
      <c r="C59" s="22"/>
      <c r="D59" s="1"/>
      <c r="E59" s="9"/>
      <c r="F59" s="1"/>
      <c r="G59" s="10"/>
      <c r="H59" s="10"/>
      <c r="I59" s="12" t="str">
        <f t="shared" si="0"/>
        <v/>
      </c>
      <c r="J59" s="1"/>
      <c r="K59" s="10"/>
      <c r="L59" s="1"/>
    </row>
    <row r="60" spans="1:12" ht="12.75" x14ac:dyDescent="0.35">
      <c r="A60" s="28" t="str">
        <f t="shared" si="3"/>
        <v/>
      </c>
      <c r="B60" s="29" t="str">
        <f t="shared" si="2"/>
        <v/>
      </c>
      <c r="C60" s="22"/>
      <c r="D60" s="1"/>
      <c r="E60" s="9"/>
      <c r="F60" s="1"/>
      <c r="G60" s="10"/>
      <c r="H60" s="10"/>
      <c r="I60" s="12" t="str">
        <f t="shared" si="0"/>
        <v/>
      </c>
      <c r="J60" s="1"/>
      <c r="K60" s="10"/>
      <c r="L60" s="1"/>
    </row>
    <row r="61" spans="1:12" ht="12.75" x14ac:dyDescent="0.35">
      <c r="A61" s="28" t="str">
        <f t="shared" si="3"/>
        <v/>
      </c>
      <c r="B61" s="29" t="str">
        <f t="shared" si="2"/>
        <v/>
      </c>
      <c r="C61" s="22"/>
      <c r="D61" s="1"/>
      <c r="E61" s="9"/>
      <c r="F61" s="1"/>
      <c r="G61" s="10"/>
      <c r="H61" s="10"/>
      <c r="I61" s="12" t="str">
        <f t="shared" si="0"/>
        <v/>
      </c>
      <c r="J61" s="1"/>
      <c r="K61" s="10"/>
      <c r="L61" s="1"/>
    </row>
    <row r="62" spans="1:12" ht="12.75" x14ac:dyDescent="0.35">
      <c r="A62" s="28" t="str">
        <f t="shared" si="3"/>
        <v/>
      </c>
      <c r="B62" s="29" t="str">
        <f t="shared" si="2"/>
        <v/>
      </c>
      <c r="C62" s="22"/>
      <c r="D62" s="1"/>
      <c r="E62" s="9"/>
      <c r="F62" s="1"/>
      <c r="G62" s="10"/>
      <c r="H62" s="10"/>
      <c r="I62" s="12" t="str">
        <f t="shared" si="0"/>
        <v/>
      </c>
      <c r="J62" s="1"/>
      <c r="K62" s="10"/>
      <c r="L62" s="1"/>
    </row>
    <row r="63" spans="1:12" ht="12.75" x14ac:dyDescent="0.35">
      <c r="A63" s="28" t="str">
        <f t="shared" si="3"/>
        <v/>
      </c>
      <c r="B63" s="29" t="str">
        <f t="shared" si="2"/>
        <v/>
      </c>
      <c r="C63" s="22"/>
      <c r="D63" s="1"/>
      <c r="E63" s="9"/>
      <c r="F63" s="1"/>
      <c r="G63" s="10"/>
      <c r="H63" s="10"/>
      <c r="I63" s="12" t="str">
        <f t="shared" si="0"/>
        <v/>
      </c>
      <c r="J63" s="1"/>
      <c r="K63" s="10"/>
      <c r="L63" s="1"/>
    </row>
    <row r="64" spans="1:12" ht="12.75" x14ac:dyDescent="0.35">
      <c r="A64" s="28" t="str">
        <f t="shared" si="3"/>
        <v/>
      </c>
      <c r="B64" s="29" t="str">
        <f t="shared" si="2"/>
        <v/>
      </c>
      <c r="C64" s="22"/>
      <c r="D64" s="1"/>
      <c r="E64" s="9"/>
      <c r="F64" s="1"/>
      <c r="G64" s="10"/>
      <c r="H64" s="10"/>
      <c r="I64" s="12" t="str">
        <f t="shared" si="0"/>
        <v/>
      </c>
      <c r="J64" s="1"/>
      <c r="K64" s="10"/>
      <c r="L64" s="1"/>
    </row>
    <row r="65" spans="1:12" ht="12.75" x14ac:dyDescent="0.35">
      <c r="A65" s="28" t="str">
        <f t="shared" si="3"/>
        <v/>
      </c>
      <c r="B65" s="29" t="str">
        <f t="shared" si="2"/>
        <v/>
      </c>
      <c r="C65" s="22"/>
      <c r="D65" s="1"/>
      <c r="E65" s="9"/>
      <c r="F65" s="1"/>
      <c r="G65" s="10"/>
      <c r="H65" s="10"/>
      <c r="I65" s="12" t="str">
        <f t="shared" si="0"/>
        <v/>
      </c>
      <c r="J65" s="1"/>
      <c r="K65" s="10"/>
      <c r="L65" s="1"/>
    </row>
    <row r="66" spans="1:12" ht="12.75" x14ac:dyDescent="0.35">
      <c r="A66" s="28" t="str">
        <f t="shared" si="3"/>
        <v/>
      </c>
      <c r="B66" s="29" t="str">
        <f t="shared" si="2"/>
        <v/>
      </c>
      <c r="C66" s="22"/>
      <c r="D66" s="1"/>
      <c r="E66" s="9"/>
      <c r="F66" s="1"/>
      <c r="G66" s="10"/>
      <c r="H66" s="10"/>
      <c r="I66" s="12" t="str">
        <f t="shared" si="0"/>
        <v/>
      </c>
      <c r="J66" s="1"/>
      <c r="K66" s="10"/>
      <c r="L66" s="1"/>
    </row>
    <row r="67" spans="1:12" ht="12.75" x14ac:dyDescent="0.35">
      <c r="A67" s="28" t="str">
        <f t="shared" si="3"/>
        <v/>
      </c>
      <c r="B67" s="29" t="str">
        <f t="shared" ref="B67:B130" si="4">IF(C67="","",TEXT(C67,"ГГГГ"))</f>
        <v/>
      </c>
      <c r="C67" s="22"/>
      <c r="D67" s="1"/>
      <c r="E67" s="9"/>
      <c r="F67" s="1"/>
      <c r="G67" s="10"/>
      <c r="H67" s="10"/>
      <c r="I67" s="12" t="str">
        <f t="shared" si="0"/>
        <v/>
      </c>
      <c r="J67" s="1"/>
      <c r="K67" s="10"/>
      <c r="L67" s="1"/>
    </row>
    <row r="68" spans="1:12" ht="12.75" x14ac:dyDescent="0.35">
      <c r="A68" s="28" t="str">
        <f t="shared" si="3"/>
        <v/>
      </c>
      <c r="B68" s="29" t="str">
        <f t="shared" si="4"/>
        <v/>
      </c>
      <c r="C68" s="22"/>
      <c r="D68" s="1"/>
      <c r="E68" s="9"/>
      <c r="F68" s="1"/>
      <c r="G68" s="10"/>
      <c r="H68" s="10"/>
      <c r="I68" s="12" t="str">
        <f t="shared" si="0"/>
        <v/>
      </c>
      <c r="J68" s="1"/>
      <c r="K68" s="10"/>
      <c r="L68" s="1"/>
    </row>
    <row r="69" spans="1:12" ht="12.75" x14ac:dyDescent="0.35">
      <c r="A69" s="28" t="str">
        <f t="shared" si="3"/>
        <v/>
      </c>
      <c r="B69" s="29" t="str">
        <f t="shared" si="4"/>
        <v/>
      </c>
      <c r="C69" s="22"/>
      <c r="D69" s="1"/>
      <c r="E69" s="9"/>
      <c r="F69" s="1"/>
      <c r="G69" s="10"/>
      <c r="H69" s="10"/>
      <c r="I69" s="12" t="str">
        <f t="shared" si="0"/>
        <v/>
      </c>
      <c r="J69" s="1"/>
      <c r="K69" s="10"/>
      <c r="L69" s="1"/>
    </row>
    <row r="70" spans="1:12" ht="12.75" x14ac:dyDescent="0.35">
      <c r="A70" s="28" t="str">
        <f t="shared" si="3"/>
        <v/>
      </c>
      <c r="B70" s="29" t="str">
        <f t="shared" si="4"/>
        <v/>
      </c>
      <c r="C70" s="22"/>
      <c r="D70" s="1"/>
      <c r="E70" s="9"/>
      <c r="F70" s="1"/>
      <c r="G70" s="10"/>
      <c r="H70" s="10"/>
      <c r="I70" s="12" t="str">
        <f t="shared" si="0"/>
        <v/>
      </c>
      <c r="J70" s="1"/>
      <c r="K70" s="10"/>
      <c r="L70" s="1"/>
    </row>
    <row r="71" spans="1:12" ht="12.75" x14ac:dyDescent="0.35">
      <c r="A71" s="28" t="str">
        <f t="shared" si="3"/>
        <v/>
      </c>
      <c r="B71" s="29" t="str">
        <f t="shared" si="4"/>
        <v/>
      </c>
      <c r="C71" s="22"/>
      <c r="D71" s="1"/>
      <c r="E71" s="9"/>
      <c r="F71" s="1"/>
      <c r="G71" s="10"/>
      <c r="H71" s="10"/>
      <c r="I71" s="12" t="str">
        <f t="shared" si="0"/>
        <v/>
      </c>
      <c r="J71" s="1"/>
      <c r="K71" s="10"/>
      <c r="L71" s="1"/>
    </row>
    <row r="72" spans="1:12" ht="12.75" x14ac:dyDescent="0.35">
      <c r="A72" s="28" t="str">
        <f t="shared" si="3"/>
        <v/>
      </c>
      <c r="B72" s="29" t="str">
        <f t="shared" si="4"/>
        <v/>
      </c>
      <c r="C72" s="22"/>
      <c r="D72" s="1"/>
      <c r="E72" s="9"/>
      <c r="F72" s="1"/>
      <c r="G72" s="10"/>
      <c r="H72" s="10"/>
      <c r="I72" s="12" t="str">
        <f t="shared" si="0"/>
        <v/>
      </c>
      <c r="J72" s="1"/>
      <c r="K72" s="10"/>
      <c r="L72" s="1"/>
    </row>
    <row r="73" spans="1:12" ht="12.75" x14ac:dyDescent="0.35">
      <c r="A73" s="28" t="str">
        <f t="shared" si="3"/>
        <v/>
      </c>
      <c r="B73" s="29" t="str">
        <f t="shared" si="4"/>
        <v/>
      </c>
      <c r="C73" s="22"/>
      <c r="D73" s="1"/>
      <c r="E73" s="9"/>
      <c r="F73" s="1"/>
      <c r="G73" s="10"/>
      <c r="H73" s="10"/>
      <c r="I73" s="12" t="str">
        <f t="shared" si="0"/>
        <v/>
      </c>
      <c r="J73" s="1"/>
      <c r="K73" s="10"/>
      <c r="L73" s="1"/>
    </row>
    <row r="74" spans="1:12" ht="12.75" x14ac:dyDescent="0.35">
      <c r="A74" s="28" t="str">
        <f t="shared" si="3"/>
        <v/>
      </c>
      <c r="B74" s="29" t="str">
        <f t="shared" si="4"/>
        <v/>
      </c>
      <c r="C74" s="22"/>
      <c r="D74" s="1"/>
      <c r="E74" s="9"/>
      <c r="F74" s="1"/>
      <c r="G74" s="10"/>
      <c r="H74" s="10"/>
      <c r="I74" s="12" t="str">
        <f t="shared" si="0"/>
        <v/>
      </c>
      <c r="J74" s="1"/>
      <c r="K74" s="10"/>
      <c r="L74" s="1"/>
    </row>
    <row r="75" spans="1:12" ht="12.75" x14ac:dyDescent="0.35">
      <c r="A75" s="28" t="str">
        <f t="shared" si="3"/>
        <v/>
      </c>
      <c r="B75" s="29" t="str">
        <f t="shared" si="4"/>
        <v/>
      </c>
      <c r="C75" s="22"/>
      <c r="D75" s="1"/>
      <c r="E75" s="9"/>
      <c r="F75" s="1"/>
      <c r="G75" s="10"/>
      <c r="H75" s="10"/>
      <c r="I75" s="12" t="str">
        <f t="shared" si="0"/>
        <v/>
      </c>
      <c r="J75" s="1"/>
      <c r="K75" s="10"/>
      <c r="L75" s="1"/>
    </row>
    <row r="76" spans="1:12" ht="12.75" x14ac:dyDescent="0.35">
      <c r="A76" s="28" t="str">
        <f t="shared" si="3"/>
        <v/>
      </c>
      <c r="B76" s="29" t="str">
        <f t="shared" si="4"/>
        <v/>
      </c>
      <c r="C76" s="22"/>
      <c r="D76" s="1"/>
      <c r="E76" s="9"/>
      <c r="F76" s="1"/>
      <c r="G76" s="10"/>
      <c r="H76" s="10"/>
      <c r="I76" s="12" t="str">
        <f t="shared" si="0"/>
        <v/>
      </c>
      <c r="J76" s="1"/>
      <c r="K76" s="10"/>
      <c r="L76" s="1"/>
    </row>
    <row r="77" spans="1:12" ht="12.75" x14ac:dyDescent="0.35">
      <c r="A77" s="28" t="str">
        <f t="shared" si="3"/>
        <v/>
      </c>
      <c r="B77" s="29" t="str">
        <f t="shared" si="4"/>
        <v/>
      </c>
      <c r="C77" s="22"/>
      <c r="D77" s="1"/>
      <c r="E77" s="9"/>
      <c r="F77" s="1"/>
      <c r="G77" s="10"/>
      <c r="H77" s="10"/>
      <c r="I77" s="12" t="str">
        <f t="shared" si="0"/>
        <v/>
      </c>
      <c r="J77" s="1"/>
      <c r="K77" s="10"/>
      <c r="L77" s="1"/>
    </row>
    <row r="78" spans="1:12" ht="12.75" x14ac:dyDescent="0.35">
      <c r="A78" s="28" t="str">
        <f t="shared" si="3"/>
        <v/>
      </c>
      <c r="B78" s="29" t="str">
        <f t="shared" si="4"/>
        <v/>
      </c>
      <c r="C78" s="22"/>
      <c r="D78" s="1"/>
      <c r="E78" s="9"/>
      <c r="F78" s="1"/>
      <c r="G78" s="10"/>
      <c r="H78" s="10"/>
      <c r="I78" s="12" t="str">
        <f t="shared" si="0"/>
        <v/>
      </c>
      <c r="J78" s="1"/>
      <c r="K78" s="10"/>
      <c r="L78" s="1"/>
    </row>
    <row r="79" spans="1:12" ht="12.75" x14ac:dyDescent="0.35">
      <c r="A79" s="28" t="str">
        <f t="shared" si="3"/>
        <v/>
      </c>
      <c r="B79" s="29" t="str">
        <f t="shared" si="4"/>
        <v/>
      </c>
      <c r="C79" s="22"/>
      <c r="D79" s="1"/>
      <c r="E79" s="9"/>
      <c r="F79" s="1"/>
      <c r="G79" s="10"/>
      <c r="H79" s="10"/>
      <c r="I79" s="12" t="str">
        <f t="shared" si="0"/>
        <v/>
      </c>
      <c r="J79" s="1"/>
      <c r="K79" s="10"/>
      <c r="L79" s="1"/>
    </row>
    <row r="80" spans="1:12" ht="12.75" x14ac:dyDescent="0.35">
      <c r="A80" s="28" t="str">
        <f t="shared" ref="A80:A143" si="5">IF(C80="","",TEXT(C80,"ММММ"))</f>
        <v/>
      </c>
      <c r="B80" s="29" t="str">
        <f t="shared" si="4"/>
        <v/>
      </c>
      <c r="C80" s="22"/>
      <c r="D80" s="1"/>
      <c r="E80" s="9"/>
      <c r="F80" s="1"/>
      <c r="G80" s="10"/>
      <c r="H80" s="10"/>
      <c r="I80" s="12" t="str">
        <f t="shared" si="0"/>
        <v/>
      </c>
      <c r="J80" s="1"/>
      <c r="K80" s="10"/>
      <c r="L80" s="1"/>
    </row>
    <row r="81" spans="1:12" ht="12.75" x14ac:dyDescent="0.35">
      <c r="A81" s="28" t="str">
        <f t="shared" si="5"/>
        <v/>
      </c>
      <c r="B81" s="29" t="str">
        <f t="shared" si="4"/>
        <v/>
      </c>
      <c r="C81" s="22"/>
      <c r="D81" s="1"/>
      <c r="E81" s="9"/>
      <c r="F81" s="1"/>
      <c r="G81" s="10"/>
      <c r="H81" s="10"/>
      <c r="I81" s="12" t="str">
        <f t="shared" si="0"/>
        <v/>
      </c>
      <c r="J81" s="1"/>
      <c r="K81" s="10"/>
      <c r="L81" s="1"/>
    </row>
    <row r="82" spans="1:12" ht="12.75" x14ac:dyDescent="0.35">
      <c r="A82" s="28" t="str">
        <f t="shared" si="5"/>
        <v/>
      </c>
      <c r="B82" s="29" t="str">
        <f t="shared" si="4"/>
        <v/>
      </c>
      <c r="C82" s="22"/>
      <c r="D82" s="1"/>
      <c r="E82" s="9"/>
      <c r="F82" s="1"/>
      <c r="G82" s="10"/>
      <c r="H82" s="10"/>
      <c r="I82" s="12" t="str">
        <f t="shared" si="0"/>
        <v/>
      </c>
      <c r="J82" s="1"/>
      <c r="K82" s="10"/>
      <c r="L82" s="1"/>
    </row>
    <row r="83" spans="1:12" ht="12.75" x14ac:dyDescent="0.35">
      <c r="A83" s="28" t="str">
        <f t="shared" si="5"/>
        <v/>
      </c>
      <c r="B83" s="29" t="str">
        <f t="shared" si="4"/>
        <v/>
      </c>
      <c r="C83" s="22"/>
      <c r="D83" s="1"/>
      <c r="E83" s="9"/>
      <c r="F83" s="1"/>
      <c r="G83" s="10"/>
      <c r="H83" s="10"/>
      <c r="I83" s="12" t="str">
        <f t="shared" si="0"/>
        <v/>
      </c>
      <c r="J83" s="1"/>
      <c r="K83" s="10"/>
      <c r="L83" s="1"/>
    </row>
    <row r="84" spans="1:12" ht="12.75" x14ac:dyDescent="0.35">
      <c r="A84" s="28" t="str">
        <f t="shared" si="5"/>
        <v/>
      </c>
      <c r="B84" s="29" t="str">
        <f t="shared" si="4"/>
        <v/>
      </c>
      <c r="C84" s="22"/>
      <c r="D84" s="1"/>
      <c r="E84" s="9"/>
      <c r="F84" s="1"/>
      <c r="G84" s="10"/>
      <c r="H84" s="10"/>
      <c r="I84" s="12" t="str">
        <f t="shared" si="0"/>
        <v/>
      </c>
      <c r="J84" s="1"/>
      <c r="K84" s="10"/>
      <c r="L84" s="1"/>
    </row>
    <row r="85" spans="1:12" ht="12.75" x14ac:dyDescent="0.35">
      <c r="A85" s="28" t="str">
        <f t="shared" si="5"/>
        <v/>
      </c>
      <c r="B85" s="29" t="str">
        <f t="shared" si="4"/>
        <v/>
      </c>
      <c r="C85" s="22"/>
      <c r="D85" s="1"/>
      <c r="E85" s="9"/>
      <c r="F85" s="1"/>
      <c r="G85" s="10"/>
      <c r="H85" s="10"/>
      <c r="I85" s="12" t="str">
        <f t="shared" si="0"/>
        <v/>
      </c>
      <c r="J85" s="1"/>
      <c r="K85" s="10"/>
      <c r="L85" s="1"/>
    </row>
    <row r="86" spans="1:12" ht="12.75" x14ac:dyDescent="0.35">
      <c r="A86" s="28" t="str">
        <f t="shared" si="5"/>
        <v/>
      </c>
      <c r="B86" s="29" t="str">
        <f t="shared" si="4"/>
        <v/>
      </c>
      <c r="C86" s="22"/>
      <c r="D86" s="1"/>
      <c r="E86" s="9"/>
      <c r="F86" s="1"/>
      <c r="G86" s="10"/>
      <c r="H86" s="10"/>
      <c r="I86" s="12" t="str">
        <f t="shared" si="0"/>
        <v/>
      </c>
      <c r="J86" s="1"/>
      <c r="K86" s="10"/>
      <c r="L86" s="1"/>
    </row>
    <row r="87" spans="1:12" ht="12.75" x14ac:dyDescent="0.35">
      <c r="A87" s="28" t="str">
        <f t="shared" si="5"/>
        <v/>
      </c>
      <c r="B87" s="29" t="str">
        <f t="shared" si="4"/>
        <v/>
      </c>
      <c r="C87" s="22"/>
      <c r="D87" s="1"/>
      <c r="E87" s="9"/>
      <c r="F87" s="1"/>
      <c r="G87" s="10"/>
      <c r="H87" s="10"/>
      <c r="I87" s="12" t="str">
        <f t="shared" si="0"/>
        <v/>
      </c>
      <c r="J87" s="1"/>
      <c r="K87" s="10"/>
      <c r="L87" s="1"/>
    </row>
    <row r="88" spans="1:12" ht="12.75" x14ac:dyDescent="0.35">
      <c r="A88" s="28" t="str">
        <f t="shared" si="5"/>
        <v/>
      </c>
      <c r="B88" s="29" t="str">
        <f t="shared" si="4"/>
        <v/>
      </c>
      <c r="C88" s="22"/>
      <c r="D88" s="1"/>
      <c r="E88" s="9"/>
      <c r="F88" s="1"/>
      <c r="G88" s="10"/>
      <c r="H88" s="10"/>
      <c r="I88" s="12" t="str">
        <f t="shared" si="0"/>
        <v/>
      </c>
      <c r="J88" s="1"/>
      <c r="K88" s="10"/>
      <c r="L88" s="1"/>
    </row>
    <row r="89" spans="1:12" ht="12.75" x14ac:dyDescent="0.35">
      <c r="A89" s="28" t="str">
        <f t="shared" si="5"/>
        <v/>
      </c>
      <c r="B89" s="29" t="str">
        <f t="shared" si="4"/>
        <v/>
      </c>
      <c r="C89" s="22"/>
      <c r="D89" s="1"/>
      <c r="E89" s="9"/>
      <c r="F89" s="1"/>
      <c r="G89" s="10"/>
      <c r="H89" s="10"/>
      <c r="I89" s="12" t="str">
        <f t="shared" si="0"/>
        <v/>
      </c>
      <c r="J89" s="1"/>
      <c r="K89" s="10"/>
      <c r="L89" s="1"/>
    </row>
    <row r="90" spans="1:12" ht="12.75" x14ac:dyDescent="0.35">
      <c r="A90" s="28" t="str">
        <f t="shared" si="5"/>
        <v/>
      </c>
      <c r="B90" s="29" t="str">
        <f t="shared" si="4"/>
        <v/>
      </c>
      <c r="C90" s="22"/>
      <c r="D90" s="1"/>
      <c r="E90" s="9"/>
      <c r="F90" s="1"/>
      <c r="G90" s="10"/>
      <c r="H90" s="10"/>
      <c r="I90" s="12" t="str">
        <f t="shared" si="0"/>
        <v/>
      </c>
      <c r="J90" s="1"/>
      <c r="K90" s="10"/>
      <c r="L90" s="1"/>
    </row>
    <row r="91" spans="1:12" ht="12.75" x14ac:dyDescent="0.35">
      <c r="A91" s="28" t="str">
        <f t="shared" si="5"/>
        <v/>
      </c>
      <c r="B91" s="29" t="str">
        <f t="shared" si="4"/>
        <v/>
      </c>
      <c r="C91" s="22"/>
      <c r="D91" s="1"/>
      <c r="E91" s="9"/>
      <c r="F91" s="1"/>
      <c r="G91" s="10"/>
      <c r="H91" s="10"/>
      <c r="I91" s="12" t="str">
        <f t="shared" si="0"/>
        <v/>
      </c>
      <c r="J91" s="1"/>
      <c r="K91" s="10"/>
      <c r="L91" s="1"/>
    </row>
    <row r="92" spans="1:12" ht="12.75" x14ac:dyDescent="0.35">
      <c r="A92" s="28" t="str">
        <f t="shared" si="5"/>
        <v/>
      </c>
      <c r="B92" s="29" t="str">
        <f t="shared" si="4"/>
        <v/>
      </c>
      <c r="C92" s="22"/>
      <c r="D92" s="1"/>
      <c r="E92" s="9"/>
      <c r="F92" s="1"/>
      <c r="G92" s="10"/>
      <c r="H92" s="10"/>
      <c r="I92" s="12" t="str">
        <f t="shared" si="0"/>
        <v/>
      </c>
      <c r="J92" s="1"/>
      <c r="K92" s="10"/>
      <c r="L92" s="1"/>
    </row>
    <row r="93" spans="1:12" ht="12.75" x14ac:dyDescent="0.35">
      <c r="A93" s="28" t="str">
        <f t="shared" si="5"/>
        <v/>
      </c>
      <c r="B93" s="29" t="str">
        <f t="shared" si="4"/>
        <v/>
      </c>
      <c r="C93" s="22"/>
      <c r="D93" s="1"/>
      <c r="E93" s="9"/>
      <c r="F93" s="1"/>
      <c r="G93" s="10"/>
      <c r="H93" s="10"/>
      <c r="I93" s="12" t="str">
        <f t="shared" si="0"/>
        <v/>
      </c>
      <c r="J93" s="1"/>
      <c r="K93" s="10"/>
      <c r="L93" s="1"/>
    </row>
    <row r="94" spans="1:12" ht="12.75" x14ac:dyDescent="0.35">
      <c r="A94" s="28" t="str">
        <f t="shared" si="5"/>
        <v/>
      </c>
      <c r="B94" s="29" t="str">
        <f t="shared" si="4"/>
        <v/>
      </c>
      <c r="C94" s="22"/>
      <c r="D94" s="1"/>
      <c r="E94" s="9"/>
      <c r="F94" s="1"/>
      <c r="G94" s="10"/>
      <c r="H94" s="10"/>
      <c r="I94" s="12" t="str">
        <f t="shared" si="0"/>
        <v/>
      </c>
      <c r="J94" s="1"/>
      <c r="K94" s="10"/>
      <c r="L94" s="1"/>
    </row>
    <row r="95" spans="1:12" ht="12.75" x14ac:dyDescent="0.35">
      <c r="A95" s="28" t="str">
        <f t="shared" si="5"/>
        <v/>
      </c>
      <c r="B95" s="29" t="str">
        <f t="shared" si="4"/>
        <v/>
      </c>
      <c r="C95" s="22"/>
      <c r="D95" s="1"/>
      <c r="E95" s="9"/>
      <c r="F95" s="1"/>
      <c r="G95" s="10"/>
      <c r="H95" s="10"/>
      <c r="I95" s="12" t="str">
        <f t="shared" si="0"/>
        <v/>
      </c>
      <c r="J95" s="1"/>
      <c r="K95" s="10"/>
      <c r="L95" s="1"/>
    </row>
    <row r="96" spans="1:12" ht="12.75" x14ac:dyDescent="0.35">
      <c r="A96" s="28" t="str">
        <f t="shared" si="5"/>
        <v/>
      </c>
      <c r="B96" s="29" t="str">
        <f t="shared" si="4"/>
        <v/>
      </c>
      <c r="C96" s="22"/>
      <c r="D96" s="1"/>
      <c r="E96" s="9"/>
      <c r="F96" s="1"/>
      <c r="G96" s="10"/>
      <c r="H96" s="10"/>
      <c r="I96" s="12" t="str">
        <f t="shared" si="0"/>
        <v/>
      </c>
      <c r="J96" s="1"/>
      <c r="K96" s="10"/>
      <c r="L96" s="1"/>
    </row>
    <row r="97" spans="1:12" ht="12.75" x14ac:dyDescent="0.35">
      <c r="A97" s="28" t="str">
        <f t="shared" si="5"/>
        <v/>
      </c>
      <c r="B97" s="29" t="str">
        <f t="shared" si="4"/>
        <v/>
      </c>
      <c r="C97" s="22"/>
      <c r="D97" s="1"/>
      <c r="E97" s="9"/>
      <c r="F97" s="1"/>
      <c r="G97" s="10"/>
      <c r="H97" s="10"/>
      <c r="I97" s="12" t="str">
        <f t="shared" si="0"/>
        <v/>
      </c>
      <c r="J97" s="1"/>
      <c r="K97" s="10"/>
      <c r="L97" s="1"/>
    </row>
    <row r="98" spans="1:12" ht="12.75" x14ac:dyDescent="0.35">
      <c r="A98" s="28" t="str">
        <f t="shared" si="5"/>
        <v/>
      </c>
      <c r="B98" s="29" t="str">
        <f t="shared" si="4"/>
        <v/>
      </c>
      <c r="C98" s="22"/>
      <c r="D98" s="1"/>
      <c r="E98" s="9"/>
      <c r="F98" s="1"/>
      <c r="G98" s="10"/>
      <c r="H98" s="10"/>
      <c r="I98" s="12" t="str">
        <f t="shared" si="0"/>
        <v/>
      </c>
      <c r="J98" s="1"/>
      <c r="K98" s="10"/>
      <c r="L98" s="1"/>
    </row>
    <row r="99" spans="1:12" ht="12.75" x14ac:dyDescent="0.35">
      <c r="A99" s="28" t="str">
        <f t="shared" si="5"/>
        <v/>
      </c>
      <c r="B99" s="29" t="str">
        <f t="shared" si="4"/>
        <v/>
      </c>
      <c r="C99" s="22"/>
      <c r="D99" s="1"/>
      <c r="E99" s="9"/>
      <c r="F99" s="1"/>
      <c r="G99" s="10"/>
      <c r="H99" s="10"/>
      <c r="I99" s="12" t="str">
        <f t="shared" si="0"/>
        <v/>
      </c>
      <c r="J99" s="1"/>
      <c r="K99" s="10"/>
      <c r="L99" s="1"/>
    </row>
    <row r="100" spans="1:12" ht="12.75" x14ac:dyDescent="0.35">
      <c r="A100" s="28" t="str">
        <f t="shared" si="5"/>
        <v/>
      </c>
      <c r="B100" s="29" t="str">
        <f t="shared" si="4"/>
        <v/>
      </c>
      <c r="C100" s="22"/>
      <c r="D100" s="1"/>
      <c r="E100" s="9"/>
      <c r="F100" s="1"/>
      <c r="G100" s="10"/>
      <c r="H100" s="10"/>
      <c r="I100" s="12" t="str">
        <f t="shared" si="0"/>
        <v/>
      </c>
      <c r="J100" s="1"/>
      <c r="K100" s="10"/>
      <c r="L100" s="1"/>
    </row>
    <row r="101" spans="1:12" ht="12.75" x14ac:dyDescent="0.35">
      <c r="A101" s="28" t="str">
        <f t="shared" si="5"/>
        <v/>
      </c>
      <c r="B101" s="29" t="str">
        <f t="shared" si="4"/>
        <v/>
      </c>
      <c r="C101" s="22"/>
      <c r="D101" s="1"/>
      <c r="E101" s="9"/>
      <c r="F101" s="1"/>
      <c r="G101" s="10"/>
      <c r="H101" s="10"/>
      <c r="I101" s="12" t="str">
        <f t="shared" si="0"/>
        <v/>
      </c>
      <c r="J101" s="1"/>
      <c r="K101" s="10"/>
      <c r="L101" s="1"/>
    </row>
    <row r="102" spans="1:12" ht="12.75" x14ac:dyDescent="0.35">
      <c r="A102" s="28" t="str">
        <f t="shared" si="5"/>
        <v/>
      </c>
      <c r="B102" s="29" t="str">
        <f t="shared" si="4"/>
        <v/>
      </c>
      <c r="C102" s="22"/>
      <c r="D102" s="1"/>
      <c r="E102" s="9"/>
      <c r="F102" s="1"/>
      <c r="G102" s="10"/>
      <c r="H102" s="10"/>
      <c r="I102" s="12" t="str">
        <f t="shared" si="0"/>
        <v/>
      </c>
      <c r="J102" s="1"/>
      <c r="K102" s="10"/>
      <c r="L102" s="1"/>
    </row>
    <row r="103" spans="1:12" ht="12.75" x14ac:dyDescent="0.35">
      <c r="A103" s="28" t="str">
        <f t="shared" si="5"/>
        <v/>
      </c>
      <c r="B103" s="29" t="str">
        <f t="shared" si="4"/>
        <v/>
      </c>
      <c r="C103" s="22"/>
      <c r="D103" s="1"/>
      <c r="E103" s="9"/>
      <c r="F103" s="1"/>
      <c r="G103" s="10"/>
      <c r="H103" s="10"/>
      <c r="I103" s="12" t="str">
        <f t="shared" si="0"/>
        <v/>
      </c>
      <c r="J103" s="1"/>
      <c r="K103" s="10"/>
      <c r="L103" s="1"/>
    </row>
    <row r="104" spans="1:12" ht="12.75" x14ac:dyDescent="0.35">
      <c r="A104" s="28" t="str">
        <f t="shared" si="5"/>
        <v/>
      </c>
      <c r="B104" s="29" t="str">
        <f t="shared" si="4"/>
        <v/>
      </c>
      <c r="C104" s="22"/>
      <c r="D104" s="1"/>
      <c r="E104" s="9"/>
      <c r="F104" s="1"/>
      <c r="G104" s="10"/>
      <c r="H104" s="10"/>
      <c r="I104" s="12" t="str">
        <f t="shared" si="0"/>
        <v/>
      </c>
      <c r="J104" s="1"/>
      <c r="K104" s="10"/>
      <c r="L104" s="1"/>
    </row>
    <row r="105" spans="1:12" ht="12.75" x14ac:dyDescent="0.35">
      <c r="A105" s="28" t="str">
        <f t="shared" si="5"/>
        <v/>
      </c>
      <c r="B105" s="29" t="str">
        <f t="shared" si="4"/>
        <v/>
      </c>
      <c r="C105" s="22"/>
      <c r="D105" s="1"/>
      <c r="E105" s="9"/>
      <c r="F105" s="1"/>
      <c r="G105" s="10"/>
      <c r="H105" s="10"/>
      <c r="I105" s="12" t="str">
        <f t="shared" si="0"/>
        <v/>
      </c>
      <c r="J105" s="1"/>
      <c r="K105" s="10"/>
      <c r="L105" s="1"/>
    </row>
    <row r="106" spans="1:12" ht="12.75" x14ac:dyDescent="0.35">
      <c r="A106" s="28" t="str">
        <f t="shared" si="5"/>
        <v/>
      </c>
      <c r="B106" s="29" t="str">
        <f t="shared" si="4"/>
        <v/>
      </c>
      <c r="C106" s="22"/>
      <c r="D106" s="1"/>
      <c r="E106" s="9"/>
      <c r="F106" s="1"/>
      <c r="G106" s="10"/>
      <c r="H106" s="10"/>
      <c r="I106" s="12" t="str">
        <f t="shared" si="0"/>
        <v/>
      </c>
      <c r="J106" s="1"/>
      <c r="K106" s="10"/>
      <c r="L106" s="1"/>
    </row>
    <row r="107" spans="1:12" ht="12.75" x14ac:dyDescent="0.35">
      <c r="A107" s="28" t="str">
        <f t="shared" si="5"/>
        <v/>
      </c>
      <c r="B107" s="29" t="str">
        <f t="shared" si="4"/>
        <v/>
      </c>
      <c r="C107" s="22"/>
      <c r="D107" s="1"/>
      <c r="E107" s="9"/>
      <c r="F107" s="1"/>
      <c r="G107" s="10"/>
      <c r="H107" s="10"/>
      <c r="I107" s="12" t="str">
        <f t="shared" si="0"/>
        <v/>
      </c>
      <c r="J107" s="1"/>
      <c r="K107" s="10"/>
      <c r="L107" s="1"/>
    </row>
    <row r="108" spans="1:12" ht="12.75" x14ac:dyDescent="0.35">
      <c r="A108" s="28" t="str">
        <f t="shared" si="5"/>
        <v/>
      </c>
      <c r="B108" s="29" t="str">
        <f t="shared" si="4"/>
        <v/>
      </c>
      <c r="C108" s="22"/>
      <c r="D108" s="1"/>
      <c r="E108" s="9"/>
      <c r="F108" s="1"/>
      <c r="G108" s="10"/>
      <c r="H108" s="10"/>
      <c r="I108" s="12" t="str">
        <f t="shared" si="0"/>
        <v/>
      </c>
      <c r="J108" s="1"/>
      <c r="K108" s="10"/>
      <c r="L108" s="1"/>
    </row>
    <row r="109" spans="1:12" ht="12.75" x14ac:dyDescent="0.35">
      <c r="A109" s="28" t="str">
        <f t="shared" si="5"/>
        <v/>
      </c>
      <c r="B109" s="29" t="str">
        <f t="shared" si="4"/>
        <v/>
      </c>
      <c r="C109" s="22"/>
      <c r="D109" s="1"/>
      <c r="E109" s="9"/>
      <c r="F109" s="1"/>
      <c r="G109" s="10"/>
      <c r="H109" s="10"/>
      <c r="I109" s="12" t="str">
        <f t="shared" si="0"/>
        <v/>
      </c>
      <c r="J109" s="1"/>
      <c r="K109" s="10"/>
      <c r="L109" s="1"/>
    </row>
    <row r="110" spans="1:12" ht="12.75" x14ac:dyDescent="0.35">
      <c r="A110" s="28" t="str">
        <f t="shared" si="5"/>
        <v/>
      </c>
      <c r="B110" s="29" t="str">
        <f t="shared" si="4"/>
        <v/>
      </c>
      <c r="C110" s="22"/>
      <c r="D110" s="1"/>
      <c r="E110" s="9"/>
      <c r="F110" s="1"/>
      <c r="G110" s="10"/>
      <c r="H110" s="10"/>
      <c r="I110" s="12" t="str">
        <f t="shared" si="0"/>
        <v/>
      </c>
      <c r="J110" s="1"/>
      <c r="K110" s="10"/>
      <c r="L110" s="1"/>
    </row>
    <row r="111" spans="1:12" ht="12.75" x14ac:dyDescent="0.35">
      <c r="A111" s="28" t="str">
        <f t="shared" si="5"/>
        <v/>
      </c>
      <c r="B111" s="29" t="str">
        <f t="shared" si="4"/>
        <v/>
      </c>
      <c r="C111" s="22"/>
      <c r="D111" s="1"/>
      <c r="E111" s="9"/>
      <c r="F111" s="1"/>
      <c r="G111" s="10"/>
      <c r="H111" s="10"/>
      <c r="I111" s="12" t="str">
        <f t="shared" si="0"/>
        <v/>
      </c>
      <c r="J111" s="1"/>
      <c r="K111" s="10"/>
      <c r="L111" s="1"/>
    </row>
    <row r="112" spans="1:12" ht="12.75" x14ac:dyDescent="0.35">
      <c r="A112" s="28" t="str">
        <f t="shared" si="5"/>
        <v/>
      </c>
      <c r="B112" s="29" t="str">
        <f t="shared" si="4"/>
        <v/>
      </c>
      <c r="C112" s="22"/>
      <c r="D112" s="1"/>
      <c r="E112" s="9"/>
      <c r="F112" s="1"/>
      <c r="G112" s="10"/>
      <c r="H112" s="10"/>
      <c r="I112" s="12" t="str">
        <f t="shared" si="0"/>
        <v/>
      </c>
      <c r="J112" s="1"/>
      <c r="K112" s="10"/>
      <c r="L112" s="1"/>
    </row>
    <row r="113" spans="1:12" ht="12.75" x14ac:dyDescent="0.35">
      <c r="A113" s="28" t="str">
        <f t="shared" si="5"/>
        <v/>
      </c>
      <c r="B113" s="29" t="str">
        <f t="shared" si="4"/>
        <v/>
      </c>
      <c r="C113" s="22"/>
      <c r="D113" s="1"/>
      <c r="E113" s="9"/>
      <c r="F113" s="1"/>
      <c r="G113" s="10"/>
      <c r="H113" s="10"/>
      <c r="I113" s="12" t="str">
        <f t="shared" si="0"/>
        <v/>
      </c>
      <c r="J113" s="1"/>
      <c r="K113" s="10"/>
      <c r="L113" s="1"/>
    </row>
    <row r="114" spans="1:12" ht="12.75" x14ac:dyDescent="0.35">
      <c r="A114" s="28" t="str">
        <f t="shared" si="5"/>
        <v/>
      </c>
      <c r="B114" s="29" t="str">
        <f t="shared" si="4"/>
        <v/>
      </c>
      <c r="C114" s="22"/>
      <c r="D114" s="1"/>
      <c r="E114" s="9"/>
      <c r="F114" s="1"/>
      <c r="G114" s="10"/>
      <c r="H114" s="10"/>
      <c r="I114" s="12" t="str">
        <f t="shared" si="0"/>
        <v/>
      </c>
      <c r="J114" s="1"/>
      <c r="K114" s="10"/>
      <c r="L114" s="1"/>
    </row>
    <row r="115" spans="1:12" ht="12.75" x14ac:dyDescent="0.35">
      <c r="A115" s="28" t="str">
        <f t="shared" si="5"/>
        <v/>
      </c>
      <c r="B115" s="29" t="str">
        <f t="shared" si="4"/>
        <v/>
      </c>
      <c r="C115" s="22"/>
      <c r="D115" s="1"/>
      <c r="E115" s="9"/>
      <c r="F115" s="1"/>
      <c r="G115" s="10"/>
      <c r="H115" s="10"/>
      <c r="I115" s="12" t="str">
        <f t="shared" si="0"/>
        <v/>
      </c>
      <c r="J115" s="1"/>
      <c r="K115" s="10"/>
      <c r="L115" s="1"/>
    </row>
    <row r="116" spans="1:12" ht="12.75" x14ac:dyDescent="0.35">
      <c r="A116" s="28" t="str">
        <f t="shared" si="5"/>
        <v/>
      </c>
      <c r="B116" s="29" t="str">
        <f t="shared" si="4"/>
        <v/>
      </c>
      <c r="C116" s="22"/>
      <c r="D116" s="1"/>
      <c r="E116" s="9"/>
      <c r="F116" s="1"/>
      <c r="G116" s="10"/>
      <c r="H116" s="10"/>
      <c r="I116" s="12" t="str">
        <f t="shared" si="0"/>
        <v/>
      </c>
      <c r="J116" s="1"/>
      <c r="K116" s="10"/>
      <c r="L116" s="1"/>
    </row>
    <row r="117" spans="1:12" ht="12.75" x14ac:dyDescent="0.35">
      <c r="A117" s="28" t="str">
        <f t="shared" si="5"/>
        <v/>
      </c>
      <c r="B117" s="29" t="str">
        <f t="shared" si="4"/>
        <v/>
      </c>
      <c r="C117" s="22"/>
      <c r="D117" s="1"/>
      <c r="E117" s="9"/>
      <c r="F117" s="1"/>
      <c r="G117" s="10"/>
      <c r="H117" s="10"/>
      <c r="I117" s="12" t="str">
        <f t="shared" si="0"/>
        <v/>
      </c>
      <c r="J117" s="1"/>
      <c r="K117" s="10"/>
      <c r="L117" s="1"/>
    </row>
    <row r="118" spans="1:12" ht="12.75" x14ac:dyDescent="0.35">
      <c r="A118" s="28" t="str">
        <f t="shared" si="5"/>
        <v/>
      </c>
      <c r="B118" s="29" t="str">
        <f t="shared" si="4"/>
        <v/>
      </c>
      <c r="C118" s="22"/>
      <c r="D118" s="1"/>
      <c r="E118" s="9"/>
      <c r="F118" s="1"/>
      <c r="G118" s="10"/>
      <c r="H118" s="10"/>
      <c r="I118" s="12" t="str">
        <f t="shared" si="0"/>
        <v/>
      </c>
      <c r="J118" s="1"/>
      <c r="K118" s="10"/>
      <c r="L118" s="1"/>
    </row>
    <row r="119" spans="1:12" ht="12.75" x14ac:dyDescent="0.35">
      <c r="A119" s="28" t="str">
        <f t="shared" si="5"/>
        <v/>
      </c>
      <c r="B119" s="29" t="str">
        <f t="shared" si="4"/>
        <v/>
      </c>
      <c r="C119" s="22"/>
      <c r="D119" s="1"/>
      <c r="E119" s="9"/>
      <c r="F119" s="1"/>
      <c r="G119" s="10"/>
      <c r="H119" s="10"/>
      <c r="I119" s="12" t="str">
        <f t="shared" si="0"/>
        <v/>
      </c>
      <c r="J119" s="1"/>
      <c r="K119" s="10"/>
      <c r="L119" s="1"/>
    </row>
    <row r="120" spans="1:12" ht="12.75" x14ac:dyDescent="0.35">
      <c r="A120" s="28" t="str">
        <f t="shared" si="5"/>
        <v/>
      </c>
      <c r="B120" s="29" t="str">
        <f t="shared" si="4"/>
        <v/>
      </c>
      <c r="C120" s="22"/>
      <c r="D120" s="1"/>
      <c r="E120" s="9"/>
      <c r="F120" s="1"/>
      <c r="G120" s="10"/>
      <c r="H120" s="10"/>
      <c r="I120" s="12" t="str">
        <f t="shared" si="0"/>
        <v/>
      </c>
      <c r="J120" s="1"/>
      <c r="K120" s="10"/>
      <c r="L120" s="1"/>
    </row>
    <row r="121" spans="1:12" ht="12.75" x14ac:dyDescent="0.35">
      <c r="A121" s="28" t="str">
        <f t="shared" si="5"/>
        <v/>
      </c>
      <c r="B121" s="29" t="str">
        <f t="shared" si="4"/>
        <v/>
      </c>
      <c r="C121" s="22"/>
      <c r="D121" s="1"/>
      <c r="E121" s="9"/>
      <c r="F121" s="1"/>
      <c r="G121" s="10"/>
      <c r="H121" s="10"/>
      <c r="I121" s="12" t="str">
        <f t="shared" si="0"/>
        <v/>
      </c>
      <c r="J121" s="1"/>
      <c r="K121" s="10"/>
      <c r="L121" s="1"/>
    </row>
    <row r="122" spans="1:12" ht="12.75" x14ac:dyDescent="0.35">
      <c r="A122" s="28" t="str">
        <f t="shared" si="5"/>
        <v/>
      </c>
      <c r="B122" s="29" t="str">
        <f t="shared" si="4"/>
        <v/>
      </c>
      <c r="C122" s="22"/>
      <c r="D122" s="1"/>
      <c r="E122" s="9"/>
      <c r="F122" s="1"/>
      <c r="G122" s="10"/>
      <c r="H122" s="10"/>
      <c r="I122" s="12" t="str">
        <f t="shared" si="0"/>
        <v/>
      </c>
      <c r="J122" s="1"/>
      <c r="K122" s="10"/>
      <c r="L122" s="1"/>
    </row>
    <row r="123" spans="1:12" ht="12.75" x14ac:dyDescent="0.35">
      <c r="A123" s="28" t="str">
        <f t="shared" si="5"/>
        <v/>
      </c>
      <c r="B123" s="29" t="str">
        <f t="shared" si="4"/>
        <v/>
      </c>
      <c r="C123" s="22"/>
      <c r="D123" s="1"/>
      <c r="E123" s="9"/>
      <c r="F123" s="1"/>
      <c r="G123" s="10"/>
      <c r="H123" s="10"/>
      <c r="I123" s="12" t="str">
        <f t="shared" si="0"/>
        <v/>
      </c>
      <c r="J123" s="1"/>
      <c r="K123" s="10"/>
      <c r="L123" s="1"/>
    </row>
    <row r="124" spans="1:12" ht="12.75" x14ac:dyDescent="0.35">
      <c r="A124" s="28" t="str">
        <f t="shared" si="5"/>
        <v/>
      </c>
      <c r="B124" s="29" t="str">
        <f t="shared" si="4"/>
        <v/>
      </c>
      <c r="C124" s="22"/>
      <c r="D124" s="1"/>
      <c r="E124" s="9"/>
      <c r="F124" s="1"/>
      <c r="G124" s="10"/>
      <c r="H124" s="10"/>
      <c r="I124" s="12" t="str">
        <f t="shared" si="0"/>
        <v/>
      </c>
      <c r="J124" s="1"/>
      <c r="K124" s="10"/>
      <c r="L124" s="1"/>
    </row>
    <row r="125" spans="1:12" ht="12.75" x14ac:dyDescent="0.35">
      <c r="A125" s="28" t="str">
        <f t="shared" si="5"/>
        <v/>
      </c>
      <c r="B125" s="29" t="str">
        <f t="shared" si="4"/>
        <v/>
      </c>
      <c r="C125" s="22"/>
      <c r="D125" s="1"/>
      <c r="E125" s="9"/>
      <c r="F125" s="1"/>
      <c r="G125" s="10"/>
      <c r="H125" s="10"/>
      <c r="I125" s="12" t="str">
        <f t="shared" si="0"/>
        <v/>
      </c>
      <c r="J125" s="1"/>
      <c r="K125" s="10"/>
      <c r="L125" s="1"/>
    </row>
    <row r="126" spans="1:12" ht="12.75" x14ac:dyDescent="0.35">
      <c r="A126" s="28" t="str">
        <f t="shared" si="5"/>
        <v/>
      </c>
      <c r="B126" s="29" t="str">
        <f t="shared" si="4"/>
        <v/>
      </c>
      <c r="C126" s="22"/>
      <c r="D126" s="1"/>
      <c r="E126" s="9"/>
      <c r="F126" s="1"/>
      <c r="G126" s="10"/>
      <c r="H126" s="10"/>
      <c r="I126" s="12" t="str">
        <f t="shared" si="0"/>
        <v/>
      </c>
      <c r="J126" s="1"/>
      <c r="K126" s="10"/>
      <c r="L126" s="1"/>
    </row>
    <row r="127" spans="1:12" ht="12.75" x14ac:dyDescent="0.35">
      <c r="A127" s="28" t="str">
        <f t="shared" si="5"/>
        <v/>
      </c>
      <c r="B127" s="29" t="str">
        <f t="shared" si="4"/>
        <v/>
      </c>
      <c r="C127" s="22"/>
      <c r="D127" s="1"/>
      <c r="E127" s="9"/>
      <c r="F127" s="1"/>
      <c r="G127" s="10"/>
      <c r="H127" s="10"/>
      <c r="I127" s="12" t="str">
        <f t="shared" si="0"/>
        <v/>
      </c>
      <c r="J127" s="1"/>
      <c r="K127" s="10"/>
      <c r="L127" s="1"/>
    </row>
    <row r="128" spans="1:12" ht="12.75" x14ac:dyDescent="0.35">
      <c r="A128" s="28" t="str">
        <f t="shared" si="5"/>
        <v/>
      </c>
      <c r="B128" s="29" t="str">
        <f t="shared" si="4"/>
        <v/>
      </c>
      <c r="C128" s="22"/>
      <c r="D128" s="1"/>
      <c r="E128" s="9"/>
      <c r="F128" s="1"/>
      <c r="G128" s="10"/>
      <c r="H128" s="10"/>
      <c r="I128" s="12" t="str">
        <f t="shared" si="0"/>
        <v/>
      </c>
      <c r="J128" s="1"/>
      <c r="K128" s="10"/>
      <c r="L128" s="1"/>
    </row>
    <row r="129" spans="1:12" ht="12.75" x14ac:dyDescent="0.35">
      <c r="A129" s="28" t="str">
        <f t="shared" si="5"/>
        <v/>
      </c>
      <c r="B129" s="29" t="str">
        <f t="shared" si="4"/>
        <v/>
      </c>
      <c r="C129" s="22"/>
      <c r="D129" s="1"/>
      <c r="E129" s="9"/>
      <c r="F129" s="1"/>
      <c r="G129" s="10"/>
      <c r="H129" s="10"/>
      <c r="I129" s="12" t="str">
        <f t="shared" si="0"/>
        <v/>
      </c>
      <c r="J129" s="1"/>
      <c r="K129" s="10"/>
      <c r="L129" s="1"/>
    </row>
    <row r="130" spans="1:12" ht="12.75" x14ac:dyDescent="0.35">
      <c r="A130" s="28" t="str">
        <f t="shared" si="5"/>
        <v/>
      </c>
      <c r="B130" s="29" t="str">
        <f t="shared" si="4"/>
        <v/>
      </c>
      <c r="C130" s="22"/>
      <c r="D130" s="1"/>
      <c r="E130" s="9"/>
      <c r="F130" s="1"/>
      <c r="G130" s="10"/>
      <c r="H130" s="10"/>
      <c r="I130" s="12" t="str">
        <f t="shared" si="0"/>
        <v/>
      </c>
      <c r="J130" s="1"/>
      <c r="K130" s="10"/>
      <c r="L130" s="1"/>
    </row>
    <row r="131" spans="1:12" ht="12.75" x14ac:dyDescent="0.35">
      <c r="A131" s="28" t="str">
        <f t="shared" si="5"/>
        <v/>
      </c>
      <c r="B131" s="29" t="str">
        <f t="shared" ref="B131:B194" si="6">IF(C131="","",TEXT(C131,"ГГГГ"))</f>
        <v/>
      </c>
      <c r="C131" s="22"/>
      <c r="D131" s="1"/>
      <c r="E131" s="9"/>
      <c r="F131" s="1"/>
      <c r="G131" s="10"/>
      <c r="H131" s="10"/>
      <c r="I131" s="12" t="str">
        <f t="shared" si="0"/>
        <v/>
      </c>
      <c r="J131" s="1"/>
      <c r="K131" s="10"/>
      <c r="L131" s="1"/>
    </row>
    <row r="132" spans="1:12" ht="12.75" x14ac:dyDescent="0.35">
      <c r="A132" s="28" t="str">
        <f t="shared" si="5"/>
        <v/>
      </c>
      <c r="B132" s="29" t="str">
        <f t="shared" si="6"/>
        <v/>
      </c>
      <c r="C132" s="22"/>
      <c r="D132" s="1"/>
      <c r="E132" s="9"/>
      <c r="F132" s="1"/>
      <c r="G132" s="10"/>
      <c r="H132" s="10"/>
      <c r="I132" s="12" t="str">
        <f t="shared" si="0"/>
        <v/>
      </c>
      <c r="J132" s="1"/>
      <c r="K132" s="10"/>
      <c r="L132" s="1"/>
    </row>
    <row r="133" spans="1:12" ht="12.75" x14ac:dyDescent="0.35">
      <c r="A133" s="28" t="str">
        <f t="shared" si="5"/>
        <v/>
      </c>
      <c r="B133" s="29" t="str">
        <f t="shared" si="6"/>
        <v/>
      </c>
      <c r="C133" s="22"/>
      <c r="D133" s="1"/>
      <c r="E133" s="9"/>
      <c r="F133" s="1"/>
      <c r="G133" s="10"/>
      <c r="H133" s="10"/>
      <c r="I133" s="12" t="str">
        <f t="shared" si="0"/>
        <v/>
      </c>
      <c r="J133" s="1"/>
      <c r="K133" s="10"/>
      <c r="L133" s="1"/>
    </row>
    <row r="134" spans="1:12" ht="12.75" x14ac:dyDescent="0.35">
      <c r="A134" s="28" t="str">
        <f t="shared" si="5"/>
        <v/>
      </c>
      <c r="B134" s="29" t="str">
        <f t="shared" si="6"/>
        <v/>
      </c>
      <c r="C134" s="22"/>
      <c r="D134" s="1"/>
      <c r="E134" s="9"/>
      <c r="F134" s="1"/>
      <c r="G134" s="10"/>
      <c r="H134" s="10"/>
      <c r="I134" s="12" t="str">
        <f t="shared" si="0"/>
        <v/>
      </c>
      <c r="J134" s="1"/>
      <c r="K134" s="10"/>
      <c r="L134" s="1"/>
    </row>
    <row r="135" spans="1:12" ht="12.75" x14ac:dyDescent="0.35">
      <c r="A135" s="28" t="str">
        <f t="shared" si="5"/>
        <v/>
      </c>
      <c r="B135" s="29" t="str">
        <f t="shared" si="6"/>
        <v/>
      </c>
      <c r="C135" s="22"/>
      <c r="D135" s="1"/>
      <c r="E135" s="9"/>
      <c r="F135" s="1"/>
      <c r="G135" s="10"/>
      <c r="H135" s="10"/>
      <c r="I135" s="12" t="str">
        <f t="shared" si="0"/>
        <v/>
      </c>
      <c r="J135" s="1"/>
      <c r="K135" s="10"/>
      <c r="L135" s="1"/>
    </row>
    <row r="136" spans="1:12" ht="12.75" x14ac:dyDescent="0.35">
      <c r="A136" s="28" t="str">
        <f t="shared" si="5"/>
        <v/>
      </c>
      <c r="B136" s="29" t="str">
        <f t="shared" si="6"/>
        <v/>
      </c>
      <c r="C136" s="22"/>
      <c r="D136" s="1"/>
      <c r="E136" s="9"/>
      <c r="F136" s="1"/>
      <c r="G136" s="10"/>
      <c r="H136" s="10"/>
      <c r="I136" s="12" t="str">
        <f t="shared" si="0"/>
        <v/>
      </c>
      <c r="J136" s="1"/>
      <c r="K136" s="10"/>
      <c r="L136" s="1"/>
    </row>
    <row r="137" spans="1:12" ht="12.75" x14ac:dyDescent="0.35">
      <c r="A137" s="28" t="str">
        <f t="shared" si="5"/>
        <v/>
      </c>
      <c r="B137" s="29" t="str">
        <f t="shared" si="6"/>
        <v/>
      </c>
      <c r="C137" s="22"/>
      <c r="D137" s="1"/>
      <c r="E137" s="9"/>
      <c r="F137" s="1"/>
      <c r="G137" s="10"/>
      <c r="H137" s="10"/>
      <c r="I137" s="12" t="str">
        <f t="shared" si="0"/>
        <v/>
      </c>
      <c r="J137" s="1"/>
      <c r="K137" s="10"/>
      <c r="L137" s="1"/>
    </row>
    <row r="138" spans="1:12" ht="12.75" x14ac:dyDescent="0.35">
      <c r="A138" s="28" t="str">
        <f t="shared" si="5"/>
        <v/>
      </c>
      <c r="B138" s="29" t="str">
        <f t="shared" si="6"/>
        <v/>
      </c>
      <c r="C138" s="22"/>
      <c r="D138" s="1"/>
      <c r="E138" s="9"/>
      <c r="F138" s="1"/>
      <c r="G138" s="10"/>
      <c r="H138" s="10"/>
      <c r="I138" s="12" t="str">
        <f t="shared" si="0"/>
        <v/>
      </c>
      <c r="J138" s="1"/>
      <c r="K138" s="10"/>
      <c r="L138" s="1"/>
    </row>
    <row r="139" spans="1:12" ht="12.75" x14ac:dyDescent="0.35">
      <c r="A139" s="28" t="str">
        <f t="shared" si="5"/>
        <v/>
      </c>
      <c r="B139" s="29" t="str">
        <f t="shared" si="6"/>
        <v/>
      </c>
      <c r="C139" s="22"/>
      <c r="D139" s="1"/>
      <c r="E139" s="9"/>
      <c r="F139" s="1"/>
      <c r="G139" s="10"/>
      <c r="H139" s="10"/>
      <c r="I139" s="12" t="str">
        <f t="shared" si="0"/>
        <v/>
      </c>
      <c r="J139" s="1"/>
      <c r="K139" s="10"/>
      <c r="L139" s="1"/>
    </row>
    <row r="140" spans="1:12" ht="12.75" x14ac:dyDescent="0.35">
      <c r="A140" s="28" t="str">
        <f t="shared" si="5"/>
        <v/>
      </c>
      <c r="B140" s="29" t="str">
        <f t="shared" si="6"/>
        <v/>
      </c>
      <c r="C140" s="22"/>
      <c r="D140" s="1"/>
      <c r="E140" s="9"/>
      <c r="F140" s="1"/>
      <c r="G140" s="10"/>
      <c r="H140" s="10"/>
      <c r="I140" s="12" t="str">
        <f t="shared" si="0"/>
        <v/>
      </c>
      <c r="J140" s="1"/>
      <c r="K140" s="10"/>
      <c r="L140" s="1"/>
    </row>
    <row r="141" spans="1:12" ht="12.75" x14ac:dyDescent="0.35">
      <c r="A141" s="28" t="str">
        <f t="shared" si="5"/>
        <v/>
      </c>
      <c r="B141" s="29" t="str">
        <f t="shared" si="6"/>
        <v/>
      </c>
      <c r="C141" s="22"/>
      <c r="D141" s="1"/>
      <c r="E141" s="9"/>
      <c r="F141" s="1"/>
      <c r="G141" s="10"/>
      <c r="H141" s="10"/>
      <c r="I141" s="12" t="str">
        <f t="shared" si="0"/>
        <v/>
      </c>
      <c r="J141" s="1"/>
      <c r="K141" s="10"/>
      <c r="L141" s="1"/>
    </row>
    <row r="142" spans="1:12" ht="12.75" x14ac:dyDescent="0.35">
      <c r="A142" s="28" t="str">
        <f t="shared" si="5"/>
        <v/>
      </c>
      <c r="B142" s="29" t="str">
        <f t="shared" si="6"/>
        <v/>
      </c>
      <c r="C142" s="22"/>
      <c r="D142" s="1"/>
      <c r="E142" s="9"/>
      <c r="F142" s="1"/>
      <c r="G142" s="10"/>
      <c r="H142" s="10"/>
      <c r="I142" s="12" t="str">
        <f t="shared" si="0"/>
        <v/>
      </c>
      <c r="J142" s="1"/>
      <c r="K142" s="10"/>
      <c r="L142" s="1"/>
    </row>
    <row r="143" spans="1:12" ht="12.75" x14ac:dyDescent="0.35">
      <c r="A143" s="28" t="str">
        <f t="shared" si="5"/>
        <v/>
      </c>
      <c r="B143" s="29" t="str">
        <f t="shared" si="6"/>
        <v/>
      </c>
      <c r="C143" s="22"/>
      <c r="D143" s="1"/>
      <c r="E143" s="9"/>
      <c r="F143" s="1"/>
      <c r="G143" s="10"/>
      <c r="H143" s="10"/>
      <c r="I143" s="12" t="str">
        <f t="shared" si="0"/>
        <v/>
      </c>
      <c r="J143" s="1"/>
      <c r="K143" s="10"/>
      <c r="L143" s="1"/>
    </row>
    <row r="144" spans="1:12" ht="12.75" x14ac:dyDescent="0.35">
      <c r="A144" s="28" t="str">
        <f t="shared" ref="A144:A207" si="7">IF(C144="","",TEXT(C144,"ММММ"))</f>
        <v/>
      </c>
      <c r="B144" s="29" t="str">
        <f t="shared" si="6"/>
        <v/>
      </c>
      <c r="C144" s="22"/>
      <c r="D144" s="1"/>
      <c r="E144" s="9"/>
      <c r="F144" s="1"/>
      <c r="G144" s="10"/>
      <c r="H144" s="10"/>
      <c r="I144" s="12" t="str">
        <f t="shared" si="0"/>
        <v/>
      </c>
      <c r="J144" s="1"/>
      <c r="K144" s="10"/>
      <c r="L144" s="1"/>
    </row>
    <row r="145" spans="1:12" ht="12.75" x14ac:dyDescent="0.35">
      <c r="A145" s="28" t="str">
        <f t="shared" si="7"/>
        <v/>
      </c>
      <c r="B145" s="29" t="str">
        <f t="shared" si="6"/>
        <v/>
      </c>
      <c r="C145" s="22"/>
      <c r="D145" s="1"/>
      <c r="E145" s="9"/>
      <c r="F145" s="1"/>
      <c r="G145" s="10"/>
      <c r="H145" s="10"/>
      <c r="I145" s="12" t="str">
        <f t="shared" si="0"/>
        <v/>
      </c>
      <c r="J145" s="1"/>
      <c r="K145" s="10"/>
      <c r="L145" s="1"/>
    </row>
    <row r="146" spans="1:12" ht="12.75" x14ac:dyDescent="0.35">
      <c r="A146" s="28" t="str">
        <f t="shared" si="7"/>
        <v/>
      </c>
      <c r="B146" s="29" t="str">
        <f t="shared" si="6"/>
        <v/>
      </c>
      <c r="C146" s="22"/>
      <c r="D146" s="1"/>
      <c r="E146" s="9"/>
      <c r="F146" s="1"/>
      <c r="G146" s="10"/>
      <c r="H146" s="10"/>
      <c r="I146" s="12" t="str">
        <f t="shared" si="0"/>
        <v/>
      </c>
      <c r="J146" s="1"/>
      <c r="K146" s="10"/>
      <c r="L146" s="1"/>
    </row>
    <row r="147" spans="1:12" ht="12.75" x14ac:dyDescent="0.35">
      <c r="A147" s="28" t="str">
        <f t="shared" si="7"/>
        <v/>
      </c>
      <c r="B147" s="29" t="str">
        <f t="shared" si="6"/>
        <v/>
      </c>
      <c r="C147" s="22"/>
      <c r="D147" s="1"/>
      <c r="E147" s="9"/>
      <c r="F147" s="1"/>
      <c r="G147" s="10"/>
      <c r="H147" s="10"/>
      <c r="I147" s="12" t="str">
        <f t="shared" si="0"/>
        <v/>
      </c>
      <c r="J147" s="1"/>
      <c r="K147" s="10"/>
      <c r="L147" s="1"/>
    </row>
    <row r="148" spans="1:12" ht="12.75" x14ac:dyDescent="0.35">
      <c r="A148" s="28" t="str">
        <f t="shared" si="7"/>
        <v/>
      </c>
      <c r="B148" s="29" t="str">
        <f t="shared" si="6"/>
        <v/>
      </c>
      <c r="C148" s="22"/>
      <c r="D148" s="1"/>
      <c r="E148" s="9"/>
      <c r="F148" s="1"/>
      <c r="G148" s="10"/>
      <c r="H148" s="10"/>
      <c r="I148" s="12" t="str">
        <f t="shared" si="0"/>
        <v/>
      </c>
      <c r="J148" s="1"/>
      <c r="K148" s="10"/>
      <c r="L148" s="1"/>
    </row>
    <row r="149" spans="1:12" ht="12.75" x14ac:dyDescent="0.35">
      <c r="A149" s="28" t="str">
        <f t="shared" si="7"/>
        <v/>
      </c>
      <c r="B149" s="29" t="str">
        <f t="shared" si="6"/>
        <v/>
      </c>
      <c r="C149" s="22"/>
      <c r="D149" s="1"/>
      <c r="E149" s="9"/>
      <c r="F149" s="1"/>
      <c r="G149" s="10"/>
      <c r="H149" s="10"/>
      <c r="I149" s="12" t="str">
        <f t="shared" si="0"/>
        <v/>
      </c>
      <c r="J149" s="1"/>
      <c r="K149" s="10"/>
      <c r="L149" s="1"/>
    </row>
    <row r="150" spans="1:12" ht="12.75" x14ac:dyDescent="0.35">
      <c r="A150" s="28" t="str">
        <f t="shared" si="7"/>
        <v/>
      </c>
      <c r="B150" s="29" t="str">
        <f t="shared" si="6"/>
        <v/>
      </c>
      <c r="C150" s="22"/>
      <c r="D150" s="1"/>
      <c r="E150" s="9"/>
      <c r="F150" s="1"/>
      <c r="G150" s="10"/>
      <c r="H150" s="10"/>
      <c r="I150" s="12" t="str">
        <f t="shared" si="0"/>
        <v/>
      </c>
      <c r="J150" s="1"/>
      <c r="K150" s="10"/>
      <c r="L150" s="1"/>
    </row>
    <row r="151" spans="1:12" ht="12.75" x14ac:dyDescent="0.35">
      <c r="A151" s="28" t="str">
        <f t="shared" si="7"/>
        <v/>
      </c>
      <c r="B151" s="29" t="str">
        <f t="shared" si="6"/>
        <v/>
      </c>
      <c r="C151" s="22"/>
      <c r="D151" s="1"/>
      <c r="E151" s="9"/>
      <c r="F151" s="1"/>
      <c r="G151" s="10"/>
      <c r="H151" s="10"/>
      <c r="I151" s="12" t="str">
        <f t="shared" si="0"/>
        <v/>
      </c>
      <c r="J151" s="1"/>
      <c r="K151" s="10"/>
      <c r="L151" s="1"/>
    </row>
    <row r="152" spans="1:12" ht="12.75" x14ac:dyDescent="0.35">
      <c r="A152" s="28" t="str">
        <f t="shared" si="7"/>
        <v/>
      </c>
      <c r="B152" s="29" t="str">
        <f t="shared" si="6"/>
        <v/>
      </c>
      <c r="C152" s="22"/>
      <c r="D152" s="1"/>
      <c r="E152" s="9"/>
      <c r="F152" s="1"/>
      <c r="G152" s="10"/>
      <c r="H152" s="10"/>
      <c r="I152" s="12" t="str">
        <f t="shared" si="0"/>
        <v/>
      </c>
      <c r="J152" s="1"/>
      <c r="K152" s="10"/>
      <c r="L152" s="1"/>
    </row>
    <row r="153" spans="1:12" ht="12.75" x14ac:dyDescent="0.35">
      <c r="A153" s="28" t="str">
        <f t="shared" si="7"/>
        <v/>
      </c>
      <c r="B153" s="29" t="str">
        <f t="shared" si="6"/>
        <v/>
      </c>
      <c r="C153" s="22"/>
      <c r="D153" s="1"/>
      <c r="E153" s="9"/>
      <c r="F153" s="1"/>
      <c r="G153" s="10"/>
      <c r="H153" s="10"/>
      <c r="I153" s="12" t="str">
        <f t="shared" si="0"/>
        <v/>
      </c>
      <c r="J153" s="1"/>
      <c r="K153" s="10"/>
      <c r="L153" s="1"/>
    </row>
    <row r="154" spans="1:12" ht="12.75" x14ac:dyDescent="0.35">
      <c r="A154" s="28" t="str">
        <f t="shared" si="7"/>
        <v/>
      </c>
      <c r="B154" s="29" t="str">
        <f t="shared" si="6"/>
        <v/>
      </c>
      <c r="C154" s="22"/>
      <c r="D154" s="1"/>
      <c r="E154" s="9"/>
      <c r="F154" s="1"/>
      <c r="G154" s="10"/>
      <c r="H154" s="10"/>
      <c r="I154" s="12" t="str">
        <f t="shared" si="0"/>
        <v/>
      </c>
      <c r="J154" s="1"/>
      <c r="K154" s="10"/>
      <c r="L154" s="1"/>
    </row>
    <row r="155" spans="1:12" ht="12.75" x14ac:dyDescent="0.35">
      <c r="A155" s="28" t="str">
        <f t="shared" si="7"/>
        <v/>
      </c>
      <c r="B155" s="29" t="str">
        <f t="shared" si="6"/>
        <v/>
      </c>
      <c r="C155" s="22"/>
      <c r="D155" s="1"/>
      <c r="E155" s="9"/>
      <c r="F155" s="1"/>
      <c r="G155" s="10"/>
      <c r="H155" s="10"/>
      <c r="I155" s="12" t="str">
        <f t="shared" si="0"/>
        <v/>
      </c>
      <c r="J155" s="1"/>
      <c r="K155" s="10"/>
      <c r="L155" s="1"/>
    </row>
    <row r="156" spans="1:12" ht="12.75" x14ac:dyDescent="0.35">
      <c r="A156" s="28" t="str">
        <f t="shared" si="7"/>
        <v/>
      </c>
      <c r="B156" s="29" t="str">
        <f t="shared" si="6"/>
        <v/>
      </c>
      <c r="C156" s="22"/>
      <c r="D156" s="1"/>
      <c r="E156" s="9"/>
      <c r="F156" s="1"/>
      <c r="G156" s="10"/>
      <c r="H156" s="10"/>
      <c r="I156" s="12" t="str">
        <f t="shared" si="0"/>
        <v/>
      </c>
      <c r="J156" s="1"/>
      <c r="K156" s="10"/>
      <c r="L156" s="1"/>
    </row>
    <row r="157" spans="1:12" ht="12.75" x14ac:dyDescent="0.35">
      <c r="A157" s="28" t="str">
        <f t="shared" si="7"/>
        <v/>
      </c>
      <c r="B157" s="29" t="str">
        <f t="shared" si="6"/>
        <v/>
      </c>
      <c r="C157" s="22"/>
      <c r="D157" s="1"/>
      <c r="E157" s="9"/>
      <c r="F157" s="1"/>
      <c r="G157" s="10"/>
      <c r="H157" s="10"/>
      <c r="I157" s="12" t="str">
        <f t="shared" si="0"/>
        <v/>
      </c>
      <c r="J157" s="1"/>
      <c r="K157" s="10"/>
      <c r="L157" s="1"/>
    </row>
    <row r="158" spans="1:12" ht="12.75" x14ac:dyDescent="0.35">
      <c r="A158" s="28" t="str">
        <f t="shared" si="7"/>
        <v/>
      </c>
      <c r="B158" s="29" t="str">
        <f t="shared" si="6"/>
        <v/>
      </c>
      <c r="C158" s="22"/>
      <c r="D158" s="1"/>
      <c r="E158" s="9"/>
      <c r="F158" s="1"/>
      <c r="G158" s="10"/>
      <c r="H158" s="10"/>
      <c r="I158" s="12" t="str">
        <f t="shared" si="0"/>
        <v/>
      </c>
      <c r="J158" s="1"/>
      <c r="K158" s="10"/>
      <c r="L158" s="1"/>
    </row>
    <row r="159" spans="1:12" ht="12.75" x14ac:dyDescent="0.35">
      <c r="A159" s="28" t="str">
        <f t="shared" si="7"/>
        <v/>
      </c>
      <c r="B159" s="29" t="str">
        <f t="shared" si="6"/>
        <v/>
      </c>
      <c r="C159" s="22"/>
      <c r="D159" s="1"/>
      <c r="E159" s="9"/>
      <c r="F159" s="1"/>
      <c r="G159" s="10"/>
      <c r="H159" s="10"/>
      <c r="I159" s="12" t="str">
        <f t="shared" si="0"/>
        <v/>
      </c>
      <c r="J159" s="1"/>
      <c r="K159" s="10"/>
      <c r="L159" s="1"/>
    </row>
    <row r="160" spans="1:12" ht="12.75" x14ac:dyDescent="0.35">
      <c r="A160" s="28" t="str">
        <f t="shared" si="7"/>
        <v/>
      </c>
      <c r="B160" s="29" t="str">
        <f t="shared" si="6"/>
        <v/>
      </c>
      <c r="C160" s="22"/>
      <c r="D160" s="1"/>
      <c r="E160" s="9"/>
      <c r="F160" s="1"/>
      <c r="G160" s="10"/>
      <c r="H160" s="10"/>
      <c r="I160" s="12" t="str">
        <f t="shared" si="0"/>
        <v/>
      </c>
      <c r="J160" s="1"/>
      <c r="K160" s="10"/>
      <c r="L160" s="1"/>
    </row>
    <row r="161" spans="1:12" ht="12.75" x14ac:dyDescent="0.35">
      <c r="A161" s="28" t="str">
        <f t="shared" si="7"/>
        <v/>
      </c>
      <c r="B161" s="29" t="str">
        <f t="shared" si="6"/>
        <v/>
      </c>
      <c r="C161" s="22"/>
      <c r="D161" s="1"/>
      <c r="E161" s="9"/>
      <c r="F161" s="1"/>
      <c r="G161" s="10"/>
      <c r="H161" s="10"/>
      <c r="I161" s="12" t="str">
        <f t="shared" si="0"/>
        <v/>
      </c>
      <c r="J161" s="1"/>
      <c r="K161" s="10"/>
      <c r="L161" s="1"/>
    </row>
    <row r="162" spans="1:12" ht="12.75" x14ac:dyDescent="0.35">
      <c r="A162" s="28" t="str">
        <f t="shared" si="7"/>
        <v/>
      </c>
      <c r="B162" s="29" t="str">
        <f t="shared" si="6"/>
        <v/>
      </c>
      <c r="C162" s="22"/>
      <c r="D162" s="1"/>
      <c r="E162" s="9"/>
      <c r="F162" s="1"/>
      <c r="G162" s="10"/>
      <c r="H162" s="10"/>
      <c r="I162" s="12" t="str">
        <f t="shared" si="0"/>
        <v/>
      </c>
      <c r="J162" s="1"/>
      <c r="K162" s="10"/>
      <c r="L162" s="1"/>
    </row>
    <row r="163" spans="1:12" ht="12.75" x14ac:dyDescent="0.35">
      <c r="A163" s="28" t="str">
        <f t="shared" si="7"/>
        <v/>
      </c>
      <c r="B163" s="29" t="str">
        <f t="shared" si="6"/>
        <v/>
      </c>
      <c r="C163" s="22"/>
      <c r="D163" s="1"/>
      <c r="E163" s="9"/>
      <c r="F163" s="1"/>
      <c r="G163" s="10"/>
      <c r="H163" s="10"/>
      <c r="I163" s="12" t="str">
        <f t="shared" si="0"/>
        <v/>
      </c>
      <c r="J163" s="1"/>
      <c r="K163" s="10"/>
      <c r="L163" s="1"/>
    </row>
    <row r="164" spans="1:12" ht="12.75" x14ac:dyDescent="0.35">
      <c r="A164" s="28" t="str">
        <f t="shared" si="7"/>
        <v/>
      </c>
      <c r="B164" s="29" t="str">
        <f t="shared" si="6"/>
        <v/>
      </c>
      <c r="C164" s="22"/>
      <c r="D164" s="1"/>
      <c r="E164" s="9"/>
      <c r="F164" s="1"/>
      <c r="G164" s="10"/>
      <c r="H164" s="10"/>
      <c r="I164" s="12" t="str">
        <f t="shared" si="0"/>
        <v/>
      </c>
      <c r="J164" s="1"/>
      <c r="K164" s="10"/>
      <c r="L164" s="1"/>
    </row>
    <row r="165" spans="1:12" ht="12.75" x14ac:dyDescent="0.35">
      <c r="A165" s="28" t="str">
        <f t="shared" si="7"/>
        <v/>
      </c>
      <c r="B165" s="29" t="str">
        <f t="shared" si="6"/>
        <v/>
      </c>
      <c r="C165" s="22"/>
      <c r="D165" s="1"/>
      <c r="E165" s="9"/>
      <c r="F165" s="1"/>
      <c r="G165" s="10"/>
      <c r="H165" s="10"/>
      <c r="I165" s="12" t="str">
        <f t="shared" si="0"/>
        <v/>
      </c>
      <c r="J165" s="1"/>
      <c r="K165" s="10"/>
      <c r="L165" s="1"/>
    </row>
    <row r="166" spans="1:12" ht="12.75" x14ac:dyDescent="0.35">
      <c r="A166" s="28" t="str">
        <f t="shared" si="7"/>
        <v/>
      </c>
      <c r="B166" s="29" t="str">
        <f t="shared" si="6"/>
        <v/>
      </c>
      <c r="C166" s="22"/>
      <c r="D166" s="1"/>
      <c r="E166" s="9"/>
      <c r="F166" s="1"/>
      <c r="G166" s="10"/>
      <c r="H166" s="10"/>
      <c r="I166" s="12" t="str">
        <f t="shared" si="0"/>
        <v/>
      </c>
      <c r="J166" s="1"/>
      <c r="K166" s="10"/>
      <c r="L166" s="1"/>
    </row>
    <row r="167" spans="1:12" ht="12.75" x14ac:dyDescent="0.35">
      <c r="A167" s="28" t="str">
        <f t="shared" si="7"/>
        <v/>
      </c>
      <c r="B167" s="29" t="str">
        <f t="shared" si="6"/>
        <v/>
      </c>
      <c r="C167" s="22"/>
      <c r="D167" s="1"/>
      <c r="E167" s="9"/>
      <c r="F167" s="1"/>
      <c r="G167" s="10"/>
      <c r="H167" s="10"/>
      <c r="I167" s="12" t="str">
        <f t="shared" si="0"/>
        <v/>
      </c>
      <c r="J167" s="1"/>
      <c r="K167" s="10"/>
      <c r="L167" s="1"/>
    </row>
    <row r="168" spans="1:12" ht="12.75" x14ac:dyDescent="0.35">
      <c r="A168" s="28" t="str">
        <f t="shared" si="7"/>
        <v/>
      </c>
      <c r="B168" s="29" t="str">
        <f t="shared" si="6"/>
        <v/>
      </c>
      <c r="C168" s="22"/>
      <c r="D168" s="1"/>
      <c r="E168" s="9"/>
      <c r="F168" s="1"/>
      <c r="G168" s="10"/>
      <c r="H168" s="10"/>
      <c r="I168" s="12" t="str">
        <f t="shared" si="0"/>
        <v/>
      </c>
      <c r="J168" s="1"/>
      <c r="K168" s="10"/>
      <c r="L168" s="1"/>
    </row>
    <row r="169" spans="1:12" ht="12.75" x14ac:dyDescent="0.35">
      <c r="A169" s="28" t="str">
        <f t="shared" si="7"/>
        <v/>
      </c>
      <c r="B169" s="29" t="str">
        <f t="shared" si="6"/>
        <v/>
      </c>
      <c r="C169" s="22"/>
      <c r="D169" s="1"/>
      <c r="E169" s="9"/>
      <c r="F169" s="1"/>
      <c r="G169" s="10"/>
      <c r="H169" s="10"/>
      <c r="I169" s="12" t="str">
        <f t="shared" si="0"/>
        <v/>
      </c>
      <c r="J169" s="1"/>
      <c r="K169" s="10"/>
      <c r="L169" s="1"/>
    </row>
    <row r="170" spans="1:12" ht="12.75" x14ac:dyDescent="0.35">
      <c r="A170" s="28" t="str">
        <f t="shared" si="7"/>
        <v/>
      </c>
      <c r="B170" s="29" t="str">
        <f t="shared" si="6"/>
        <v/>
      </c>
      <c r="C170" s="22"/>
      <c r="D170" s="1"/>
      <c r="E170" s="9"/>
      <c r="F170" s="1"/>
      <c r="G170" s="10"/>
      <c r="H170" s="10"/>
      <c r="I170" s="12" t="str">
        <f t="shared" si="0"/>
        <v/>
      </c>
      <c r="J170" s="1"/>
      <c r="K170" s="10"/>
      <c r="L170" s="1"/>
    </row>
    <row r="171" spans="1:12" ht="12.75" x14ac:dyDescent="0.35">
      <c r="A171" s="28" t="str">
        <f t="shared" si="7"/>
        <v/>
      </c>
      <c r="B171" s="29" t="str">
        <f t="shared" si="6"/>
        <v/>
      </c>
      <c r="C171" s="22"/>
      <c r="D171" s="1"/>
      <c r="E171" s="9"/>
      <c r="F171" s="1"/>
      <c r="G171" s="10"/>
      <c r="H171" s="10"/>
      <c r="I171" s="12" t="str">
        <f t="shared" si="0"/>
        <v/>
      </c>
      <c r="J171" s="1"/>
      <c r="K171" s="10"/>
      <c r="L171" s="1"/>
    </row>
    <row r="172" spans="1:12" ht="12.75" x14ac:dyDescent="0.35">
      <c r="A172" s="28" t="str">
        <f t="shared" si="7"/>
        <v/>
      </c>
      <c r="B172" s="29" t="str">
        <f t="shared" si="6"/>
        <v/>
      </c>
      <c r="C172" s="22"/>
      <c r="D172" s="1"/>
      <c r="E172" s="9"/>
      <c r="F172" s="1"/>
      <c r="G172" s="10"/>
      <c r="H172" s="10"/>
      <c r="I172" s="12" t="str">
        <f t="shared" si="0"/>
        <v/>
      </c>
      <c r="J172" s="1"/>
      <c r="K172" s="10"/>
      <c r="L172" s="1"/>
    </row>
    <row r="173" spans="1:12" ht="12.75" x14ac:dyDescent="0.35">
      <c r="A173" s="28" t="str">
        <f t="shared" si="7"/>
        <v/>
      </c>
      <c r="B173" s="29" t="str">
        <f t="shared" si="6"/>
        <v/>
      </c>
      <c r="C173" s="22"/>
      <c r="D173" s="1"/>
      <c r="E173" s="9"/>
      <c r="F173" s="1"/>
      <c r="G173" s="10"/>
      <c r="H173" s="10"/>
      <c r="I173" s="12" t="str">
        <f t="shared" si="0"/>
        <v/>
      </c>
      <c r="J173" s="1"/>
      <c r="K173" s="10"/>
      <c r="L173" s="1"/>
    </row>
    <row r="174" spans="1:12" ht="12.75" x14ac:dyDescent="0.35">
      <c r="A174" s="28" t="str">
        <f t="shared" si="7"/>
        <v/>
      </c>
      <c r="B174" s="29" t="str">
        <f t="shared" si="6"/>
        <v/>
      </c>
      <c r="C174" s="22"/>
      <c r="D174" s="1"/>
      <c r="E174" s="9"/>
      <c r="F174" s="1"/>
      <c r="G174" s="10"/>
      <c r="H174" s="10"/>
      <c r="I174" s="12" t="str">
        <f t="shared" si="0"/>
        <v/>
      </c>
      <c r="J174" s="1"/>
      <c r="K174" s="10"/>
      <c r="L174" s="1"/>
    </row>
    <row r="175" spans="1:12" ht="12.75" x14ac:dyDescent="0.35">
      <c r="A175" s="28" t="str">
        <f t="shared" si="7"/>
        <v/>
      </c>
      <c r="B175" s="29" t="str">
        <f t="shared" si="6"/>
        <v/>
      </c>
      <c r="C175" s="22"/>
      <c r="D175" s="1"/>
      <c r="E175" s="9"/>
      <c r="F175" s="1"/>
      <c r="G175" s="10"/>
      <c r="H175" s="10"/>
      <c r="I175" s="12" t="str">
        <f t="shared" si="0"/>
        <v/>
      </c>
      <c r="J175" s="1"/>
      <c r="K175" s="10"/>
      <c r="L175" s="1"/>
    </row>
    <row r="176" spans="1:12" ht="12.75" x14ac:dyDescent="0.35">
      <c r="A176" s="28" t="str">
        <f t="shared" si="7"/>
        <v/>
      </c>
      <c r="B176" s="29" t="str">
        <f t="shared" si="6"/>
        <v/>
      </c>
      <c r="C176" s="22"/>
      <c r="D176" s="1"/>
      <c r="E176" s="9"/>
      <c r="F176" s="1"/>
      <c r="G176" s="10"/>
      <c r="H176" s="10"/>
      <c r="I176" s="12" t="str">
        <f t="shared" si="0"/>
        <v/>
      </c>
      <c r="J176" s="1"/>
      <c r="K176" s="10"/>
      <c r="L176" s="1"/>
    </row>
    <row r="177" spans="1:12" ht="12.75" x14ac:dyDescent="0.35">
      <c r="A177" s="28" t="str">
        <f t="shared" si="7"/>
        <v/>
      </c>
      <c r="B177" s="29" t="str">
        <f t="shared" si="6"/>
        <v/>
      </c>
      <c r="C177" s="22"/>
      <c r="D177" s="1"/>
      <c r="E177" s="9"/>
      <c r="F177" s="1"/>
      <c r="G177" s="10"/>
      <c r="H177" s="10"/>
      <c r="I177" s="12" t="str">
        <f t="shared" si="0"/>
        <v/>
      </c>
      <c r="J177" s="1"/>
      <c r="K177" s="10"/>
      <c r="L177" s="1"/>
    </row>
    <row r="178" spans="1:12" ht="12.75" x14ac:dyDescent="0.35">
      <c r="A178" s="28" t="str">
        <f t="shared" si="7"/>
        <v/>
      </c>
      <c r="B178" s="29" t="str">
        <f t="shared" si="6"/>
        <v/>
      </c>
      <c r="C178" s="22"/>
      <c r="D178" s="1"/>
      <c r="E178" s="9"/>
      <c r="F178" s="1"/>
      <c r="G178" s="10"/>
      <c r="H178" s="10"/>
      <c r="I178" s="12" t="str">
        <f t="shared" si="0"/>
        <v/>
      </c>
      <c r="J178" s="1"/>
      <c r="K178" s="10"/>
      <c r="L178" s="1"/>
    </row>
    <row r="179" spans="1:12" ht="12.75" x14ac:dyDescent="0.35">
      <c r="A179" s="28" t="str">
        <f t="shared" si="7"/>
        <v/>
      </c>
      <c r="B179" s="29" t="str">
        <f t="shared" si="6"/>
        <v/>
      </c>
      <c r="C179" s="22"/>
      <c r="D179" s="1"/>
      <c r="E179" s="9"/>
      <c r="F179" s="1"/>
      <c r="G179" s="10"/>
      <c r="H179" s="10"/>
      <c r="I179" s="12" t="str">
        <f t="shared" si="0"/>
        <v/>
      </c>
      <c r="J179" s="1"/>
      <c r="K179" s="10"/>
      <c r="L179" s="1"/>
    </row>
    <row r="180" spans="1:12" ht="12.75" x14ac:dyDescent="0.35">
      <c r="A180" s="28" t="str">
        <f t="shared" si="7"/>
        <v/>
      </c>
      <c r="B180" s="29" t="str">
        <f t="shared" si="6"/>
        <v/>
      </c>
      <c r="C180" s="22"/>
      <c r="D180" s="1"/>
      <c r="E180" s="9"/>
      <c r="F180" s="1"/>
      <c r="G180" s="10"/>
      <c r="H180" s="10"/>
      <c r="I180" s="12" t="str">
        <f t="shared" si="0"/>
        <v/>
      </c>
      <c r="J180" s="1"/>
      <c r="K180" s="10"/>
      <c r="L180" s="1"/>
    </row>
    <row r="181" spans="1:12" ht="12.75" x14ac:dyDescent="0.35">
      <c r="A181" s="28" t="str">
        <f t="shared" si="7"/>
        <v/>
      </c>
      <c r="B181" s="29" t="str">
        <f t="shared" si="6"/>
        <v/>
      </c>
      <c r="C181" s="22"/>
      <c r="D181" s="1"/>
      <c r="E181" s="9"/>
      <c r="F181" s="1"/>
      <c r="G181" s="10"/>
      <c r="H181" s="10"/>
      <c r="I181" s="12" t="str">
        <f t="shared" si="0"/>
        <v/>
      </c>
      <c r="J181" s="1"/>
      <c r="K181" s="10"/>
      <c r="L181" s="1"/>
    </row>
    <row r="182" spans="1:12" ht="12.75" x14ac:dyDescent="0.35">
      <c r="A182" s="28" t="str">
        <f t="shared" si="7"/>
        <v/>
      </c>
      <c r="B182" s="29" t="str">
        <f t="shared" si="6"/>
        <v/>
      </c>
      <c r="C182" s="22"/>
      <c r="D182" s="1"/>
      <c r="E182" s="9"/>
      <c r="F182" s="1"/>
      <c r="G182" s="10"/>
      <c r="H182" s="10"/>
      <c r="I182" s="12" t="str">
        <f t="shared" si="0"/>
        <v/>
      </c>
      <c r="J182" s="1"/>
      <c r="K182" s="10"/>
      <c r="L182" s="1"/>
    </row>
    <row r="183" spans="1:12" ht="12.75" x14ac:dyDescent="0.35">
      <c r="A183" s="28" t="str">
        <f t="shared" si="7"/>
        <v/>
      </c>
      <c r="B183" s="29" t="str">
        <f t="shared" si="6"/>
        <v/>
      </c>
      <c r="C183" s="22"/>
      <c r="D183" s="1"/>
      <c r="E183" s="9"/>
      <c r="F183" s="1"/>
      <c r="G183" s="10"/>
      <c r="H183" s="10"/>
      <c r="I183" s="12" t="str">
        <f t="shared" si="0"/>
        <v/>
      </c>
      <c r="J183" s="1"/>
      <c r="K183" s="10"/>
      <c r="L183" s="1"/>
    </row>
    <row r="184" spans="1:12" ht="12.75" x14ac:dyDescent="0.35">
      <c r="A184" s="28" t="str">
        <f t="shared" si="7"/>
        <v/>
      </c>
      <c r="B184" s="29" t="str">
        <f t="shared" si="6"/>
        <v/>
      </c>
      <c r="C184" s="22"/>
      <c r="D184" s="1"/>
      <c r="E184" s="9"/>
      <c r="F184" s="1"/>
      <c r="G184" s="10"/>
      <c r="H184" s="10"/>
      <c r="I184" s="12" t="str">
        <f t="shared" si="0"/>
        <v/>
      </c>
      <c r="J184" s="1"/>
      <c r="K184" s="10"/>
      <c r="L184" s="1"/>
    </row>
    <row r="185" spans="1:12" ht="12.75" x14ac:dyDescent="0.35">
      <c r="A185" s="28" t="str">
        <f t="shared" si="7"/>
        <v/>
      </c>
      <c r="B185" s="29" t="str">
        <f t="shared" si="6"/>
        <v/>
      </c>
      <c r="C185" s="22"/>
      <c r="D185" s="1"/>
      <c r="E185" s="9"/>
      <c r="F185" s="1"/>
      <c r="G185" s="10"/>
      <c r="H185" s="10"/>
      <c r="I185" s="12" t="str">
        <f t="shared" si="0"/>
        <v/>
      </c>
      <c r="J185" s="1"/>
      <c r="K185" s="10"/>
      <c r="L185" s="1"/>
    </row>
    <row r="186" spans="1:12" ht="12.75" x14ac:dyDescent="0.35">
      <c r="A186" s="28" t="str">
        <f t="shared" si="7"/>
        <v/>
      </c>
      <c r="B186" s="29" t="str">
        <f t="shared" si="6"/>
        <v/>
      </c>
      <c r="C186" s="22"/>
      <c r="D186" s="1"/>
      <c r="E186" s="9"/>
      <c r="F186" s="1"/>
      <c r="G186" s="10"/>
      <c r="H186" s="10"/>
      <c r="I186" s="12" t="str">
        <f t="shared" si="0"/>
        <v/>
      </c>
      <c r="J186" s="1"/>
      <c r="K186" s="10"/>
      <c r="L186" s="1"/>
    </row>
    <row r="187" spans="1:12" ht="12.75" x14ac:dyDescent="0.35">
      <c r="A187" s="28" t="str">
        <f t="shared" si="7"/>
        <v/>
      </c>
      <c r="B187" s="29" t="str">
        <f t="shared" si="6"/>
        <v/>
      </c>
      <c r="C187" s="22"/>
      <c r="D187" s="1"/>
      <c r="E187" s="9"/>
      <c r="F187" s="1"/>
      <c r="G187" s="10"/>
      <c r="H187" s="10"/>
      <c r="I187" s="12" t="str">
        <f t="shared" si="0"/>
        <v/>
      </c>
      <c r="J187" s="1"/>
      <c r="K187" s="10"/>
      <c r="L187" s="1"/>
    </row>
    <row r="188" spans="1:12" ht="12.75" x14ac:dyDescent="0.35">
      <c r="A188" s="28" t="str">
        <f t="shared" si="7"/>
        <v/>
      </c>
      <c r="B188" s="29" t="str">
        <f t="shared" si="6"/>
        <v/>
      </c>
      <c r="C188" s="22"/>
      <c r="D188" s="1"/>
      <c r="E188" s="9"/>
      <c r="F188" s="1"/>
      <c r="G188" s="10"/>
      <c r="H188" s="10"/>
      <c r="I188" s="12" t="str">
        <f t="shared" si="0"/>
        <v/>
      </c>
      <c r="J188" s="1"/>
      <c r="K188" s="10"/>
      <c r="L188" s="1"/>
    </row>
    <row r="189" spans="1:12" ht="12.75" x14ac:dyDescent="0.35">
      <c r="A189" s="28" t="str">
        <f t="shared" si="7"/>
        <v/>
      </c>
      <c r="B189" s="29" t="str">
        <f t="shared" si="6"/>
        <v/>
      </c>
      <c r="C189" s="22"/>
      <c r="D189" s="1"/>
      <c r="E189" s="9"/>
      <c r="F189" s="1"/>
      <c r="G189" s="10"/>
      <c r="H189" s="10"/>
      <c r="I189" s="12" t="str">
        <f t="shared" si="0"/>
        <v/>
      </c>
      <c r="J189" s="1"/>
      <c r="K189" s="10"/>
      <c r="L189" s="1"/>
    </row>
    <row r="190" spans="1:12" ht="12.75" x14ac:dyDescent="0.35">
      <c r="A190" s="28" t="str">
        <f t="shared" si="7"/>
        <v/>
      </c>
      <c r="B190" s="29" t="str">
        <f t="shared" si="6"/>
        <v/>
      </c>
      <c r="C190" s="22"/>
      <c r="D190" s="1"/>
      <c r="E190" s="9"/>
      <c r="F190" s="1"/>
      <c r="G190" s="10"/>
      <c r="H190" s="10"/>
      <c r="I190" s="12" t="str">
        <f t="shared" si="0"/>
        <v/>
      </c>
      <c r="J190" s="1"/>
      <c r="K190" s="10"/>
      <c r="L190" s="1"/>
    </row>
    <row r="191" spans="1:12" ht="12.75" x14ac:dyDescent="0.35">
      <c r="A191" s="28" t="str">
        <f t="shared" si="7"/>
        <v/>
      </c>
      <c r="B191" s="29" t="str">
        <f t="shared" si="6"/>
        <v/>
      </c>
      <c r="C191" s="22"/>
      <c r="D191" s="1"/>
      <c r="E191" s="9"/>
      <c r="F191" s="1"/>
      <c r="G191" s="10"/>
      <c r="H191" s="10"/>
      <c r="I191" s="12" t="str">
        <f t="shared" si="0"/>
        <v/>
      </c>
      <c r="J191" s="1"/>
      <c r="K191" s="10"/>
      <c r="L191" s="1"/>
    </row>
    <row r="192" spans="1:12" ht="12.75" x14ac:dyDescent="0.35">
      <c r="A192" s="28" t="str">
        <f t="shared" si="7"/>
        <v/>
      </c>
      <c r="B192" s="29" t="str">
        <f t="shared" si="6"/>
        <v/>
      </c>
      <c r="C192" s="22"/>
      <c r="D192" s="1"/>
      <c r="E192" s="9"/>
      <c r="F192" s="1"/>
      <c r="G192" s="10"/>
      <c r="H192" s="10"/>
      <c r="I192" s="12" t="str">
        <f t="shared" si="0"/>
        <v/>
      </c>
      <c r="J192" s="1"/>
      <c r="K192" s="10"/>
      <c r="L192" s="1"/>
    </row>
    <row r="193" spans="1:12" ht="12.75" x14ac:dyDescent="0.35">
      <c r="A193" s="28" t="str">
        <f t="shared" si="7"/>
        <v/>
      </c>
      <c r="B193" s="29" t="str">
        <f t="shared" si="6"/>
        <v/>
      </c>
      <c r="C193" s="22"/>
      <c r="D193" s="1"/>
      <c r="E193" s="9"/>
      <c r="F193" s="1"/>
      <c r="G193" s="10"/>
      <c r="H193" s="10"/>
      <c r="I193" s="12" t="str">
        <f t="shared" si="0"/>
        <v/>
      </c>
      <c r="J193" s="1"/>
      <c r="K193" s="10"/>
      <c r="L193" s="1"/>
    </row>
    <row r="194" spans="1:12" ht="12.75" x14ac:dyDescent="0.35">
      <c r="A194" s="28" t="str">
        <f t="shared" si="7"/>
        <v/>
      </c>
      <c r="B194" s="29" t="str">
        <f t="shared" si="6"/>
        <v/>
      </c>
      <c r="C194" s="22"/>
      <c r="D194" s="1"/>
      <c r="E194" s="9"/>
      <c r="F194" s="1"/>
      <c r="G194" s="10"/>
      <c r="H194" s="10"/>
      <c r="I194" s="12" t="str">
        <f t="shared" si="0"/>
        <v/>
      </c>
      <c r="J194" s="1"/>
      <c r="K194" s="10"/>
      <c r="L194" s="1"/>
    </row>
    <row r="195" spans="1:12" ht="12.75" x14ac:dyDescent="0.35">
      <c r="A195" s="28" t="str">
        <f t="shared" si="7"/>
        <v/>
      </c>
      <c r="B195" s="29" t="str">
        <f t="shared" ref="B195:B258" si="8">IF(C195="","",TEXT(C195,"ГГГГ"))</f>
        <v/>
      </c>
      <c r="C195" s="22"/>
      <c r="D195" s="1"/>
      <c r="E195" s="9"/>
      <c r="F195" s="1"/>
      <c r="G195" s="10"/>
      <c r="H195" s="10"/>
      <c r="I195" s="12" t="str">
        <f t="shared" si="0"/>
        <v/>
      </c>
      <c r="J195" s="1"/>
      <c r="K195" s="10"/>
      <c r="L195" s="1"/>
    </row>
    <row r="196" spans="1:12" ht="12.75" x14ac:dyDescent="0.35">
      <c r="A196" s="28" t="str">
        <f t="shared" si="7"/>
        <v/>
      </c>
      <c r="B196" s="29" t="str">
        <f t="shared" si="8"/>
        <v/>
      </c>
      <c r="C196" s="22"/>
      <c r="D196" s="1"/>
      <c r="E196" s="9"/>
      <c r="F196" s="1"/>
      <c r="G196" s="10"/>
      <c r="H196" s="10"/>
      <c r="I196" s="12" t="str">
        <f t="shared" si="0"/>
        <v/>
      </c>
      <c r="J196" s="1"/>
      <c r="K196" s="10"/>
      <c r="L196" s="1"/>
    </row>
    <row r="197" spans="1:12" ht="12.75" x14ac:dyDescent="0.35">
      <c r="A197" s="28" t="str">
        <f t="shared" si="7"/>
        <v/>
      </c>
      <c r="B197" s="29" t="str">
        <f t="shared" si="8"/>
        <v/>
      </c>
      <c r="C197" s="22"/>
      <c r="D197" s="1"/>
      <c r="E197" s="9"/>
      <c r="F197" s="1"/>
      <c r="G197" s="10"/>
      <c r="H197" s="10"/>
      <c r="I197" s="12" t="str">
        <f t="shared" si="0"/>
        <v/>
      </c>
      <c r="J197" s="1"/>
      <c r="K197" s="10"/>
      <c r="L197" s="1"/>
    </row>
    <row r="198" spans="1:12" ht="12.75" x14ac:dyDescent="0.35">
      <c r="A198" s="28" t="str">
        <f t="shared" si="7"/>
        <v/>
      </c>
      <c r="B198" s="29" t="str">
        <f t="shared" si="8"/>
        <v/>
      </c>
      <c r="C198" s="22"/>
      <c r="D198" s="1"/>
      <c r="E198" s="9"/>
      <c r="F198" s="1"/>
      <c r="G198" s="10"/>
      <c r="H198" s="10"/>
      <c r="I198" s="12" t="str">
        <f t="shared" si="0"/>
        <v/>
      </c>
      <c r="J198" s="1"/>
      <c r="K198" s="10"/>
      <c r="L198" s="1"/>
    </row>
    <row r="199" spans="1:12" ht="12.75" x14ac:dyDescent="0.35">
      <c r="A199" s="28" t="str">
        <f t="shared" si="7"/>
        <v/>
      </c>
      <c r="B199" s="29" t="str">
        <f t="shared" si="8"/>
        <v/>
      </c>
      <c r="C199" s="22"/>
      <c r="D199" s="1"/>
      <c r="E199" s="9"/>
      <c r="F199" s="1"/>
      <c r="G199" s="10"/>
      <c r="H199" s="10"/>
      <c r="I199" s="12" t="str">
        <f t="shared" si="0"/>
        <v/>
      </c>
      <c r="J199" s="1"/>
      <c r="K199" s="10"/>
      <c r="L199" s="1"/>
    </row>
    <row r="200" spans="1:12" ht="12.75" x14ac:dyDescent="0.35">
      <c r="A200" s="28" t="str">
        <f t="shared" si="7"/>
        <v/>
      </c>
      <c r="B200" s="29" t="str">
        <f t="shared" si="8"/>
        <v/>
      </c>
      <c r="C200" s="22"/>
      <c r="D200" s="1"/>
      <c r="E200" s="9"/>
      <c r="F200" s="1"/>
      <c r="G200" s="10"/>
      <c r="H200" s="10"/>
      <c r="I200" s="12" t="str">
        <f t="shared" si="0"/>
        <v/>
      </c>
      <c r="J200" s="1"/>
      <c r="K200" s="10"/>
      <c r="L200" s="1"/>
    </row>
    <row r="201" spans="1:12" ht="12.75" x14ac:dyDescent="0.35">
      <c r="A201" s="28" t="str">
        <f t="shared" si="7"/>
        <v/>
      </c>
      <c r="B201" s="29" t="str">
        <f t="shared" si="8"/>
        <v/>
      </c>
      <c r="C201" s="22"/>
      <c r="D201" s="1"/>
      <c r="E201" s="9"/>
      <c r="F201" s="1"/>
      <c r="G201" s="10"/>
      <c r="H201" s="10"/>
      <c r="I201" s="12" t="str">
        <f t="shared" si="0"/>
        <v/>
      </c>
      <c r="J201" s="1"/>
      <c r="K201" s="10"/>
      <c r="L201" s="1"/>
    </row>
    <row r="202" spans="1:12" ht="12.75" x14ac:dyDescent="0.35">
      <c r="A202" s="28" t="str">
        <f t="shared" si="7"/>
        <v/>
      </c>
      <c r="B202" s="29" t="str">
        <f t="shared" si="8"/>
        <v/>
      </c>
      <c r="C202" s="22"/>
      <c r="D202" s="1"/>
      <c r="E202" s="9"/>
      <c r="F202" s="1"/>
      <c r="G202" s="10"/>
      <c r="H202" s="10"/>
      <c r="I202" s="12" t="str">
        <f t="shared" si="0"/>
        <v/>
      </c>
      <c r="J202" s="1"/>
      <c r="K202" s="10"/>
      <c r="L202" s="1"/>
    </row>
    <row r="203" spans="1:12" ht="12.75" x14ac:dyDescent="0.35">
      <c r="A203" s="28" t="str">
        <f t="shared" si="7"/>
        <v/>
      </c>
      <c r="B203" s="29" t="str">
        <f t="shared" si="8"/>
        <v/>
      </c>
      <c r="C203" s="22"/>
      <c r="D203" s="1"/>
      <c r="E203" s="9"/>
      <c r="F203" s="1"/>
      <c r="G203" s="10"/>
      <c r="H203" s="10"/>
      <c r="I203" s="12" t="str">
        <f t="shared" si="0"/>
        <v/>
      </c>
      <c r="J203" s="1"/>
      <c r="K203" s="10"/>
      <c r="L203" s="1"/>
    </row>
    <row r="204" spans="1:12" ht="12.75" x14ac:dyDescent="0.35">
      <c r="A204" s="28" t="str">
        <f t="shared" si="7"/>
        <v/>
      </c>
      <c r="B204" s="29" t="str">
        <f t="shared" si="8"/>
        <v/>
      </c>
      <c r="C204" s="22"/>
      <c r="D204" s="1"/>
      <c r="E204" s="9"/>
      <c r="F204" s="1"/>
      <c r="G204" s="10"/>
      <c r="H204" s="10"/>
      <c r="I204" s="12" t="str">
        <f t="shared" si="0"/>
        <v/>
      </c>
      <c r="J204" s="1"/>
      <c r="K204" s="10"/>
      <c r="L204" s="1"/>
    </row>
    <row r="205" spans="1:12" ht="12.75" x14ac:dyDescent="0.35">
      <c r="A205" s="28" t="str">
        <f t="shared" si="7"/>
        <v/>
      </c>
      <c r="B205" s="29" t="str">
        <f t="shared" si="8"/>
        <v/>
      </c>
      <c r="C205" s="22"/>
      <c r="D205" s="1"/>
      <c r="E205" s="9"/>
      <c r="F205" s="1"/>
      <c r="G205" s="10"/>
      <c r="H205" s="10"/>
      <c r="I205" s="12" t="str">
        <f t="shared" si="0"/>
        <v/>
      </c>
      <c r="J205" s="1"/>
      <c r="K205" s="10"/>
      <c r="L205" s="1"/>
    </row>
    <row r="206" spans="1:12" ht="12.75" x14ac:dyDescent="0.35">
      <c r="A206" s="28" t="str">
        <f t="shared" si="7"/>
        <v/>
      </c>
      <c r="B206" s="29" t="str">
        <f t="shared" si="8"/>
        <v/>
      </c>
      <c r="C206" s="22"/>
      <c r="D206" s="1"/>
      <c r="E206" s="9"/>
      <c r="F206" s="1"/>
      <c r="G206" s="10"/>
      <c r="H206" s="10"/>
      <c r="I206" s="12" t="str">
        <f t="shared" si="0"/>
        <v/>
      </c>
      <c r="J206" s="1"/>
      <c r="K206" s="10"/>
      <c r="L206" s="1"/>
    </row>
    <row r="207" spans="1:12" ht="12.75" x14ac:dyDescent="0.35">
      <c r="A207" s="28" t="str">
        <f t="shared" si="7"/>
        <v/>
      </c>
      <c r="B207" s="29" t="str">
        <f t="shared" si="8"/>
        <v/>
      </c>
      <c r="C207" s="22"/>
      <c r="D207" s="1"/>
      <c r="E207" s="9"/>
      <c r="F207" s="1"/>
      <c r="G207" s="10"/>
      <c r="H207" s="10"/>
      <c r="I207" s="12" t="str">
        <f t="shared" si="0"/>
        <v/>
      </c>
      <c r="J207" s="1"/>
      <c r="K207" s="10"/>
      <c r="L207" s="1"/>
    </row>
    <row r="208" spans="1:12" ht="12.75" x14ac:dyDescent="0.35">
      <c r="A208" s="28" t="str">
        <f t="shared" ref="A208:A271" si="9">IF(C208="","",TEXT(C208,"ММММ"))</f>
        <v/>
      </c>
      <c r="B208" s="29" t="str">
        <f t="shared" si="8"/>
        <v/>
      </c>
      <c r="C208" s="22"/>
      <c r="D208" s="1"/>
      <c r="E208" s="9"/>
      <c r="F208" s="1"/>
      <c r="G208" s="10"/>
      <c r="H208" s="10"/>
      <c r="I208" s="12" t="str">
        <f t="shared" si="0"/>
        <v/>
      </c>
      <c r="J208" s="1"/>
      <c r="K208" s="10"/>
      <c r="L208" s="1"/>
    </row>
    <row r="209" spans="1:12" ht="12.75" x14ac:dyDescent="0.35">
      <c r="A209" s="28" t="str">
        <f t="shared" si="9"/>
        <v/>
      </c>
      <c r="B209" s="29" t="str">
        <f t="shared" si="8"/>
        <v/>
      </c>
      <c r="C209" s="22"/>
      <c r="D209" s="1"/>
      <c r="E209" s="9"/>
      <c r="F209" s="1"/>
      <c r="G209" s="10"/>
      <c r="H209" s="10"/>
      <c r="I209" s="12" t="str">
        <f t="shared" si="0"/>
        <v/>
      </c>
      <c r="J209" s="1"/>
      <c r="K209" s="10"/>
      <c r="L209" s="1"/>
    </row>
    <row r="210" spans="1:12" ht="12.75" x14ac:dyDescent="0.35">
      <c r="A210" s="28" t="str">
        <f t="shared" si="9"/>
        <v/>
      </c>
      <c r="B210" s="29" t="str">
        <f t="shared" si="8"/>
        <v/>
      </c>
      <c r="C210" s="22"/>
      <c r="D210" s="1"/>
      <c r="E210" s="9"/>
      <c r="F210" s="1"/>
      <c r="G210" s="10"/>
      <c r="H210" s="10"/>
      <c r="I210" s="12" t="str">
        <f t="shared" si="0"/>
        <v/>
      </c>
      <c r="J210" s="1"/>
      <c r="K210" s="10"/>
      <c r="L210" s="1"/>
    </row>
    <row r="211" spans="1:12" ht="12.75" x14ac:dyDescent="0.35">
      <c r="A211" s="28" t="str">
        <f t="shared" si="9"/>
        <v/>
      </c>
      <c r="B211" s="29" t="str">
        <f t="shared" si="8"/>
        <v/>
      </c>
      <c r="C211" s="22"/>
      <c r="D211" s="1"/>
      <c r="E211" s="9"/>
      <c r="F211" s="1"/>
      <c r="G211" s="10"/>
      <c r="H211" s="10"/>
      <c r="I211" s="12" t="str">
        <f t="shared" si="0"/>
        <v/>
      </c>
      <c r="J211" s="1"/>
      <c r="K211" s="10"/>
      <c r="L211" s="1"/>
    </row>
    <row r="212" spans="1:12" ht="12.75" x14ac:dyDescent="0.35">
      <c r="A212" s="28" t="str">
        <f t="shared" si="9"/>
        <v/>
      </c>
      <c r="B212" s="29" t="str">
        <f t="shared" si="8"/>
        <v/>
      </c>
      <c r="C212" s="22"/>
      <c r="D212" s="1"/>
      <c r="E212" s="9"/>
      <c r="F212" s="1"/>
      <c r="G212" s="10"/>
      <c r="H212" s="10"/>
      <c r="I212" s="12" t="str">
        <f t="shared" si="0"/>
        <v/>
      </c>
      <c r="J212" s="1"/>
      <c r="K212" s="10"/>
      <c r="L212" s="1"/>
    </row>
    <row r="213" spans="1:12" ht="12.75" x14ac:dyDescent="0.35">
      <c r="A213" s="28" t="str">
        <f t="shared" si="9"/>
        <v/>
      </c>
      <c r="B213" s="29" t="str">
        <f t="shared" si="8"/>
        <v/>
      </c>
      <c r="C213" s="22"/>
      <c r="D213" s="1"/>
      <c r="E213" s="9"/>
      <c r="F213" s="1"/>
      <c r="G213" s="10"/>
      <c r="H213" s="10"/>
      <c r="I213" s="12" t="str">
        <f t="shared" si="0"/>
        <v/>
      </c>
      <c r="J213" s="1"/>
      <c r="K213" s="10"/>
      <c r="L213" s="1"/>
    </row>
    <row r="214" spans="1:12" ht="12.75" x14ac:dyDescent="0.35">
      <c r="A214" s="28" t="str">
        <f t="shared" si="9"/>
        <v/>
      </c>
      <c r="B214" s="29" t="str">
        <f t="shared" si="8"/>
        <v/>
      </c>
      <c r="C214" s="22"/>
      <c r="D214" s="1"/>
      <c r="E214" s="9"/>
      <c r="F214" s="1"/>
      <c r="G214" s="10"/>
      <c r="H214" s="10"/>
      <c r="I214" s="12" t="str">
        <f t="shared" si="0"/>
        <v/>
      </c>
      <c r="J214" s="1"/>
      <c r="K214" s="10"/>
      <c r="L214" s="1"/>
    </row>
    <row r="215" spans="1:12" ht="12.75" x14ac:dyDescent="0.35">
      <c r="A215" s="28" t="str">
        <f t="shared" si="9"/>
        <v/>
      </c>
      <c r="B215" s="29" t="str">
        <f t="shared" si="8"/>
        <v/>
      </c>
      <c r="C215" s="22"/>
      <c r="D215" s="1"/>
      <c r="E215" s="9"/>
      <c r="F215" s="1"/>
      <c r="G215" s="10"/>
      <c r="H215" s="10"/>
      <c r="I215" s="12" t="str">
        <f t="shared" si="0"/>
        <v/>
      </c>
      <c r="J215" s="1"/>
      <c r="K215" s="10"/>
      <c r="L215" s="1"/>
    </row>
    <row r="216" spans="1:12" ht="12.75" x14ac:dyDescent="0.35">
      <c r="A216" s="28" t="str">
        <f t="shared" si="9"/>
        <v/>
      </c>
      <c r="B216" s="29" t="str">
        <f t="shared" si="8"/>
        <v/>
      </c>
      <c r="C216" s="22"/>
      <c r="D216" s="1"/>
      <c r="E216" s="9"/>
      <c r="F216" s="1"/>
      <c r="G216" s="10"/>
      <c r="H216" s="10"/>
      <c r="I216" s="12" t="str">
        <f t="shared" si="0"/>
        <v/>
      </c>
      <c r="J216" s="1"/>
      <c r="K216" s="10"/>
      <c r="L216" s="1"/>
    </row>
    <row r="217" spans="1:12" ht="12.75" x14ac:dyDescent="0.35">
      <c r="A217" s="28" t="str">
        <f t="shared" si="9"/>
        <v/>
      </c>
      <c r="B217" s="29" t="str">
        <f t="shared" si="8"/>
        <v/>
      </c>
      <c r="C217" s="22"/>
      <c r="D217" s="1"/>
      <c r="E217" s="9"/>
      <c r="F217" s="1"/>
      <c r="G217" s="10"/>
      <c r="H217" s="10"/>
      <c r="I217" s="12" t="str">
        <f t="shared" si="0"/>
        <v/>
      </c>
      <c r="J217" s="1"/>
      <c r="K217" s="10"/>
      <c r="L217" s="1"/>
    </row>
    <row r="218" spans="1:12" ht="12.75" x14ac:dyDescent="0.35">
      <c r="A218" s="28" t="str">
        <f t="shared" si="9"/>
        <v/>
      </c>
      <c r="B218" s="29" t="str">
        <f t="shared" si="8"/>
        <v/>
      </c>
      <c r="C218" s="22"/>
      <c r="D218" s="1"/>
      <c r="E218" s="9"/>
      <c r="F218" s="1"/>
      <c r="G218" s="10"/>
      <c r="H218" s="10"/>
      <c r="I218" s="12" t="str">
        <f t="shared" si="0"/>
        <v/>
      </c>
      <c r="J218" s="1"/>
      <c r="K218" s="10"/>
      <c r="L218" s="1"/>
    </row>
    <row r="219" spans="1:12" ht="12.75" x14ac:dyDescent="0.35">
      <c r="A219" s="28" t="str">
        <f t="shared" si="9"/>
        <v/>
      </c>
      <c r="B219" s="29" t="str">
        <f t="shared" si="8"/>
        <v/>
      </c>
      <c r="C219" s="22"/>
      <c r="D219" s="1"/>
      <c r="E219" s="9"/>
      <c r="F219" s="1"/>
      <c r="G219" s="10"/>
      <c r="H219" s="10"/>
      <c r="I219" s="12" t="str">
        <f t="shared" si="0"/>
        <v/>
      </c>
      <c r="J219" s="1"/>
      <c r="K219" s="10"/>
      <c r="L219" s="1"/>
    </row>
    <row r="220" spans="1:12" ht="12.75" x14ac:dyDescent="0.35">
      <c r="A220" s="28" t="str">
        <f t="shared" si="9"/>
        <v/>
      </c>
      <c r="B220" s="29" t="str">
        <f t="shared" si="8"/>
        <v/>
      </c>
      <c r="C220" s="22"/>
      <c r="D220" s="1"/>
      <c r="E220" s="9"/>
      <c r="F220" s="1"/>
      <c r="G220" s="10"/>
      <c r="H220" s="10"/>
      <c r="I220" s="12" t="str">
        <f t="shared" si="0"/>
        <v/>
      </c>
      <c r="J220" s="1"/>
      <c r="K220" s="10"/>
      <c r="L220" s="1"/>
    </row>
    <row r="221" spans="1:12" ht="12.75" x14ac:dyDescent="0.35">
      <c r="A221" s="28" t="str">
        <f t="shared" si="9"/>
        <v/>
      </c>
      <c r="B221" s="29" t="str">
        <f t="shared" si="8"/>
        <v/>
      </c>
      <c r="C221" s="22"/>
      <c r="D221" s="1"/>
      <c r="E221" s="9"/>
      <c r="F221" s="1"/>
      <c r="G221" s="10"/>
      <c r="H221" s="10"/>
      <c r="I221" s="12" t="str">
        <f t="shared" si="0"/>
        <v/>
      </c>
      <c r="J221" s="1"/>
      <c r="K221" s="10"/>
      <c r="L221" s="1"/>
    </row>
    <row r="222" spans="1:12" ht="12.75" x14ac:dyDescent="0.35">
      <c r="A222" s="28" t="str">
        <f t="shared" si="9"/>
        <v/>
      </c>
      <c r="B222" s="29" t="str">
        <f t="shared" si="8"/>
        <v/>
      </c>
      <c r="C222" s="22"/>
      <c r="D222" s="1"/>
      <c r="E222" s="9"/>
      <c r="F222" s="1"/>
      <c r="G222" s="10"/>
      <c r="H222" s="10"/>
      <c r="I222" s="12" t="str">
        <f t="shared" si="0"/>
        <v/>
      </c>
      <c r="J222" s="1"/>
      <c r="K222" s="10"/>
      <c r="L222" s="1"/>
    </row>
    <row r="223" spans="1:12" ht="12.75" x14ac:dyDescent="0.35">
      <c r="A223" s="28" t="str">
        <f t="shared" si="9"/>
        <v/>
      </c>
      <c r="B223" s="29" t="str">
        <f t="shared" si="8"/>
        <v/>
      </c>
      <c r="C223" s="22"/>
      <c r="D223" s="1"/>
      <c r="E223" s="9"/>
      <c r="F223" s="1"/>
      <c r="G223" s="10"/>
      <c r="H223" s="10"/>
      <c r="I223" s="12" t="str">
        <f t="shared" si="0"/>
        <v/>
      </c>
      <c r="J223" s="1"/>
      <c r="K223" s="10"/>
      <c r="L223" s="1"/>
    </row>
    <row r="224" spans="1:12" ht="12.75" x14ac:dyDescent="0.35">
      <c r="A224" s="28" t="str">
        <f t="shared" si="9"/>
        <v/>
      </c>
      <c r="B224" s="29" t="str">
        <f t="shared" si="8"/>
        <v/>
      </c>
      <c r="C224" s="22"/>
      <c r="D224" s="1"/>
      <c r="E224" s="9"/>
      <c r="F224" s="1"/>
      <c r="G224" s="10"/>
      <c r="H224" s="10"/>
      <c r="I224" s="12" t="str">
        <f t="shared" si="0"/>
        <v/>
      </c>
      <c r="J224" s="1"/>
      <c r="K224" s="10"/>
      <c r="L224" s="1"/>
    </row>
    <row r="225" spans="1:12" ht="12.75" x14ac:dyDescent="0.35">
      <c r="A225" s="28" t="str">
        <f t="shared" si="9"/>
        <v/>
      </c>
      <c r="B225" s="29" t="str">
        <f t="shared" si="8"/>
        <v/>
      </c>
      <c r="C225" s="22"/>
      <c r="D225" s="1"/>
      <c r="E225" s="9"/>
      <c r="F225" s="1"/>
      <c r="G225" s="10"/>
      <c r="H225" s="10"/>
      <c r="I225" s="12" t="str">
        <f t="shared" si="0"/>
        <v/>
      </c>
      <c r="J225" s="1"/>
      <c r="K225" s="10"/>
      <c r="L225" s="1"/>
    </row>
    <row r="226" spans="1:12" ht="12.75" x14ac:dyDescent="0.35">
      <c r="A226" s="28" t="str">
        <f t="shared" si="9"/>
        <v/>
      </c>
      <c r="B226" s="29" t="str">
        <f t="shared" si="8"/>
        <v/>
      </c>
      <c r="C226" s="22"/>
      <c r="D226" s="1"/>
      <c r="E226" s="9"/>
      <c r="F226" s="1"/>
      <c r="G226" s="10"/>
      <c r="H226" s="10"/>
      <c r="I226" s="12" t="str">
        <f t="shared" si="0"/>
        <v/>
      </c>
      <c r="J226" s="1"/>
      <c r="K226" s="10"/>
      <c r="L226" s="1"/>
    </row>
    <row r="227" spans="1:12" ht="12.75" x14ac:dyDescent="0.35">
      <c r="A227" s="28" t="str">
        <f t="shared" si="9"/>
        <v/>
      </c>
      <c r="B227" s="29" t="str">
        <f t="shared" si="8"/>
        <v/>
      </c>
      <c r="C227" s="22"/>
      <c r="D227" s="1"/>
      <c r="E227" s="9"/>
      <c r="F227" s="1"/>
      <c r="G227" s="10"/>
      <c r="H227" s="10"/>
      <c r="I227" s="12" t="str">
        <f t="shared" si="0"/>
        <v/>
      </c>
      <c r="J227" s="1"/>
      <c r="K227" s="10"/>
      <c r="L227" s="1"/>
    </row>
    <row r="228" spans="1:12" ht="12.75" x14ac:dyDescent="0.35">
      <c r="A228" s="28" t="str">
        <f t="shared" si="9"/>
        <v/>
      </c>
      <c r="B228" s="29" t="str">
        <f t="shared" si="8"/>
        <v/>
      </c>
      <c r="C228" s="22"/>
      <c r="D228" s="1"/>
      <c r="E228" s="9"/>
      <c r="F228" s="1"/>
      <c r="G228" s="10"/>
      <c r="H228" s="10"/>
      <c r="I228" s="12" t="str">
        <f t="shared" si="0"/>
        <v/>
      </c>
      <c r="J228" s="1"/>
      <c r="K228" s="10"/>
      <c r="L228" s="1"/>
    </row>
    <row r="229" spans="1:12" ht="12.75" x14ac:dyDescent="0.35">
      <c r="A229" s="28" t="str">
        <f t="shared" si="9"/>
        <v/>
      </c>
      <c r="B229" s="29" t="str">
        <f t="shared" si="8"/>
        <v/>
      </c>
      <c r="C229" s="22"/>
      <c r="D229" s="1"/>
      <c r="E229" s="9"/>
      <c r="F229" s="1"/>
      <c r="G229" s="10"/>
      <c r="H229" s="10"/>
      <c r="I229" s="12" t="str">
        <f t="shared" si="0"/>
        <v/>
      </c>
      <c r="J229" s="1"/>
      <c r="K229" s="10"/>
      <c r="L229" s="1"/>
    </row>
    <row r="230" spans="1:12" ht="12.75" x14ac:dyDescent="0.35">
      <c r="A230" s="28" t="str">
        <f t="shared" si="9"/>
        <v/>
      </c>
      <c r="B230" s="29" t="str">
        <f t="shared" si="8"/>
        <v/>
      </c>
      <c r="C230" s="22"/>
      <c r="D230" s="1"/>
      <c r="E230" s="9"/>
      <c r="F230" s="1"/>
      <c r="G230" s="10"/>
      <c r="H230" s="10"/>
      <c r="I230" s="12" t="str">
        <f t="shared" si="0"/>
        <v/>
      </c>
      <c r="J230" s="1"/>
      <c r="K230" s="10"/>
      <c r="L230" s="1"/>
    </row>
    <row r="231" spans="1:12" ht="12.75" x14ac:dyDescent="0.35">
      <c r="A231" s="28" t="str">
        <f t="shared" si="9"/>
        <v/>
      </c>
      <c r="B231" s="29" t="str">
        <f t="shared" si="8"/>
        <v/>
      </c>
      <c r="C231" s="22"/>
      <c r="D231" s="1"/>
      <c r="E231" s="9"/>
      <c r="F231" s="1"/>
      <c r="G231" s="10"/>
      <c r="H231" s="10"/>
      <c r="I231" s="12" t="str">
        <f t="shared" si="0"/>
        <v/>
      </c>
      <c r="J231" s="1"/>
      <c r="K231" s="10"/>
      <c r="L231" s="1"/>
    </row>
    <row r="232" spans="1:12" ht="12.75" x14ac:dyDescent="0.35">
      <c r="A232" s="28" t="str">
        <f t="shared" si="9"/>
        <v/>
      </c>
      <c r="B232" s="29" t="str">
        <f t="shared" si="8"/>
        <v/>
      </c>
      <c r="C232" s="22"/>
      <c r="D232" s="1"/>
      <c r="E232" s="9"/>
      <c r="F232" s="1"/>
      <c r="G232" s="10"/>
      <c r="H232" s="10"/>
      <c r="I232" s="12" t="str">
        <f t="shared" si="0"/>
        <v/>
      </c>
      <c r="J232" s="1"/>
      <c r="K232" s="10"/>
      <c r="L232" s="1"/>
    </row>
    <row r="233" spans="1:12" ht="12.75" x14ac:dyDescent="0.35">
      <c r="A233" s="28" t="str">
        <f t="shared" si="9"/>
        <v/>
      </c>
      <c r="B233" s="29" t="str">
        <f t="shared" si="8"/>
        <v/>
      </c>
      <c r="C233" s="22"/>
      <c r="D233" s="1"/>
      <c r="E233" s="9"/>
      <c r="F233" s="1"/>
      <c r="G233" s="10"/>
      <c r="H233" s="10"/>
      <c r="I233" s="12" t="str">
        <f t="shared" si="0"/>
        <v/>
      </c>
      <c r="J233" s="1"/>
      <c r="K233" s="10"/>
      <c r="L233" s="1"/>
    </row>
    <row r="234" spans="1:12" ht="12.75" x14ac:dyDescent="0.35">
      <c r="A234" s="28" t="str">
        <f t="shared" si="9"/>
        <v/>
      </c>
      <c r="B234" s="29" t="str">
        <f t="shared" si="8"/>
        <v/>
      </c>
      <c r="C234" s="22"/>
      <c r="D234" s="1"/>
      <c r="E234" s="9"/>
      <c r="F234" s="1"/>
      <c r="G234" s="10"/>
      <c r="H234" s="10"/>
      <c r="I234" s="12" t="str">
        <f t="shared" si="0"/>
        <v/>
      </c>
      <c r="J234" s="1"/>
      <c r="K234" s="10"/>
      <c r="L234" s="1"/>
    </row>
    <row r="235" spans="1:12" ht="12.75" x14ac:dyDescent="0.35">
      <c r="A235" s="28" t="str">
        <f t="shared" si="9"/>
        <v/>
      </c>
      <c r="B235" s="29" t="str">
        <f t="shared" si="8"/>
        <v/>
      </c>
      <c r="C235" s="22"/>
      <c r="D235" s="1"/>
      <c r="E235" s="9"/>
      <c r="F235" s="1"/>
      <c r="G235" s="10"/>
      <c r="H235" s="10"/>
      <c r="I235" s="12" t="str">
        <f t="shared" si="0"/>
        <v/>
      </c>
      <c r="J235" s="1"/>
      <c r="K235" s="10"/>
      <c r="L235" s="1"/>
    </row>
    <row r="236" spans="1:12" ht="12.75" x14ac:dyDescent="0.35">
      <c r="A236" s="28" t="str">
        <f t="shared" si="9"/>
        <v/>
      </c>
      <c r="B236" s="29" t="str">
        <f t="shared" si="8"/>
        <v/>
      </c>
      <c r="C236" s="22"/>
      <c r="D236" s="1"/>
      <c r="E236" s="9"/>
      <c r="F236" s="1"/>
      <c r="G236" s="10"/>
      <c r="H236" s="10"/>
      <c r="I236" s="12" t="str">
        <f t="shared" si="0"/>
        <v/>
      </c>
      <c r="J236" s="1"/>
      <c r="K236" s="10"/>
      <c r="L236" s="1"/>
    </row>
    <row r="237" spans="1:12" ht="12.75" x14ac:dyDescent="0.35">
      <c r="A237" s="28" t="str">
        <f t="shared" si="9"/>
        <v/>
      </c>
      <c r="B237" s="29" t="str">
        <f t="shared" si="8"/>
        <v/>
      </c>
      <c r="C237" s="22"/>
      <c r="D237" s="1"/>
      <c r="E237" s="9"/>
      <c r="F237" s="1"/>
      <c r="G237" s="10"/>
      <c r="H237" s="10"/>
      <c r="I237" s="12" t="str">
        <f t="shared" si="0"/>
        <v/>
      </c>
      <c r="J237" s="1"/>
      <c r="K237" s="10"/>
      <c r="L237" s="1"/>
    </row>
    <row r="238" spans="1:12" ht="12.75" x14ac:dyDescent="0.35">
      <c r="A238" s="28" t="str">
        <f t="shared" si="9"/>
        <v/>
      </c>
      <c r="B238" s="29" t="str">
        <f t="shared" si="8"/>
        <v/>
      </c>
      <c r="C238" s="22"/>
      <c r="D238" s="1"/>
      <c r="E238" s="9"/>
      <c r="F238" s="1"/>
      <c r="G238" s="10"/>
      <c r="H238" s="10"/>
      <c r="I238" s="12" t="str">
        <f t="shared" si="0"/>
        <v/>
      </c>
      <c r="J238" s="1"/>
      <c r="K238" s="10"/>
      <c r="L238" s="1"/>
    </row>
    <row r="239" spans="1:12" ht="12.75" x14ac:dyDescent="0.35">
      <c r="A239" s="28" t="str">
        <f t="shared" si="9"/>
        <v/>
      </c>
      <c r="B239" s="29" t="str">
        <f t="shared" si="8"/>
        <v/>
      </c>
      <c r="C239" s="22"/>
      <c r="D239" s="1"/>
      <c r="E239" s="9"/>
      <c r="F239" s="1"/>
      <c r="G239" s="10"/>
      <c r="H239" s="10"/>
      <c r="I239" s="12" t="str">
        <f t="shared" si="0"/>
        <v/>
      </c>
      <c r="J239" s="1"/>
      <c r="K239" s="10"/>
      <c r="L239" s="1"/>
    </row>
    <row r="240" spans="1:12" ht="12.75" x14ac:dyDescent="0.35">
      <c r="A240" s="28" t="str">
        <f t="shared" si="9"/>
        <v/>
      </c>
      <c r="B240" s="29" t="str">
        <f t="shared" si="8"/>
        <v/>
      </c>
      <c r="C240" s="22"/>
      <c r="D240" s="1"/>
      <c r="E240" s="9"/>
      <c r="F240" s="1"/>
      <c r="G240" s="10"/>
      <c r="H240" s="10"/>
      <c r="I240" s="12" t="str">
        <f t="shared" si="0"/>
        <v/>
      </c>
      <c r="J240" s="1"/>
      <c r="K240" s="10"/>
      <c r="L240" s="1"/>
    </row>
    <row r="241" spans="1:12" ht="12.75" x14ac:dyDescent="0.35">
      <c r="A241" s="28" t="str">
        <f t="shared" si="9"/>
        <v/>
      </c>
      <c r="B241" s="29" t="str">
        <f t="shared" si="8"/>
        <v/>
      </c>
      <c r="C241" s="22"/>
      <c r="D241" s="1"/>
      <c r="E241" s="9"/>
      <c r="F241" s="1"/>
      <c r="G241" s="10"/>
      <c r="H241" s="10"/>
      <c r="I241" s="12" t="str">
        <f t="shared" si="0"/>
        <v/>
      </c>
      <c r="J241" s="1"/>
      <c r="K241" s="10"/>
      <c r="L241" s="1"/>
    </row>
    <row r="242" spans="1:12" ht="12.75" x14ac:dyDescent="0.35">
      <c r="A242" s="28" t="str">
        <f t="shared" si="9"/>
        <v/>
      </c>
      <c r="B242" s="29" t="str">
        <f t="shared" si="8"/>
        <v/>
      </c>
      <c r="C242" s="22"/>
      <c r="D242" s="1"/>
      <c r="E242" s="9"/>
      <c r="F242" s="1"/>
      <c r="G242" s="10"/>
      <c r="H242" s="10"/>
      <c r="I242" s="12" t="str">
        <f t="shared" si="0"/>
        <v/>
      </c>
      <c r="J242" s="1"/>
      <c r="K242" s="10"/>
      <c r="L242" s="1"/>
    </row>
    <row r="243" spans="1:12" ht="12.75" x14ac:dyDescent="0.35">
      <c r="A243" s="28" t="str">
        <f t="shared" si="9"/>
        <v/>
      </c>
      <c r="B243" s="29" t="str">
        <f t="shared" si="8"/>
        <v/>
      </c>
      <c r="C243" s="22"/>
      <c r="D243" s="1"/>
      <c r="E243" s="9"/>
      <c r="F243" s="1"/>
      <c r="G243" s="10"/>
      <c r="H243" s="10"/>
      <c r="I243" s="12" t="str">
        <f t="shared" si="0"/>
        <v/>
      </c>
      <c r="J243" s="1"/>
      <c r="K243" s="10"/>
      <c r="L243" s="1"/>
    </row>
    <row r="244" spans="1:12" ht="12.75" x14ac:dyDescent="0.35">
      <c r="A244" s="28" t="str">
        <f t="shared" si="9"/>
        <v/>
      </c>
      <c r="B244" s="29" t="str">
        <f t="shared" si="8"/>
        <v/>
      </c>
      <c r="C244" s="22"/>
      <c r="D244" s="1"/>
      <c r="E244" s="9"/>
      <c r="F244" s="1"/>
      <c r="G244" s="10"/>
      <c r="H244" s="10"/>
      <c r="I244" s="12" t="str">
        <f t="shared" si="0"/>
        <v/>
      </c>
      <c r="J244" s="1"/>
      <c r="K244" s="10"/>
      <c r="L244" s="1"/>
    </row>
    <row r="245" spans="1:12" ht="12.75" x14ac:dyDescent="0.35">
      <c r="A245" s="28" t="str">
        <f t="shared" si="9"/>
        <v/>
      </c>
      <c r="B245" s="29" t="str">
        <f t="shared" si="8"/>
        <v/>
      </c>
      <c r="C245" s="22"/>
      <c r="D245" s="1"/>
      <c r="E245" s="9"/>
      <c r="F245" s="1"/>
      <c r="G245" s="10"/>
      <c r="H245" s="10"/>
      <c r="I245" s="12" t="str">
        <f t="shared" si="0"/>
        <v/>
      </c>
      <c r="J245" s="1"/>
      <c r="K245" s="10"/>
      <c r="L245" s="1"/>
    </row>
    <row r="246" spans="1:12" ht="12.75" x14ac:dyDescent="0.35">
      <c r="A246" s="28" t="str">
        <f t="shared" si="9"/>
        <v/>
      </c>
      <c r="B246" s="29" t="str">
        <f t="shared" si="8"/>
        <v/>
      </c>
      <c r="C246" s="22"/>
      <c r="D246" s="1"/>
      <c r="E246" s="9"/>
      <c r="F246" s="1"/>
      <c r="G246" s="10"/>
      <c r="H246" s="10"/>
      <c r="I246" s="12" t="str">
        <f t="shared" si="0"/>
        <v/>
      </c>
      <c r="J246" s="1"/>
      <c r="K246" s="10"/>
      <c r="L246" s="1"/>
    </row>
    <row r="247" spans="1:12" ht="12.75" x14ac:dyDescent="0.35">
      <c r="A247" s="28" t="str">
        <f t="shared" si="9"/>
        <v/>
      </c>
      <c r="B247" s="29" t="str">
        <f t="shared" si="8"/>
        <v/>
      </c>
      <c r="C247" s="22"/>
      <c r="D247" s="1"/>
      <c r="E247" s="9"/>
      <c r="F247" s="1"/>
      <c r="G247" s="10"/>
      <c r="H247" s="10"/>
      <c r="I247" s="12" t="str">
        <f t="shared" si="0"/>
        <v/>
      </c>
      <c r="J247" s="1"/>
      <c r="K247" s="10"/>
      <c r="L247" s="1"/>
    </row>
    <row r="248" spans="1:12" ht="12.75" x14ac:dyDescent="0.35">
      <c r="A248" s="28" t="str">
        <f t="shared" si="9"/>
        <v/>
      </c>
      <c r="B248" s="29" t="str">
        <f t="shared" si="8"/>
        <v/>
      </c>
      <c r="C248" s="22"/>
      <c r="D248" s="1"/>
      <c r="E248" s="9"/>
      <c r="F248" s="1"/>
      <c r="G248" s="10"/>
      <c r="H248" s="10"/>
      <c r="I248" s="12" t="str">
        <f t="shared" si="0"/>
        <v/>
      </c>
      <c r="J248" s="1"/>
      <c r="K248" s="10"/>
      <c r="L248" s="1"/>
    </row>
    <row r="249" spans="1:12" ht="12.75" x14ac:dyDescent="0.35">
      <c r="A249" s="28" t="str">
        <f t="shared" si="9"/>
        <v/>
      </c>
      <c r="B249" s="29" t="str">
        <f t="shared" si="8"/>
        <v/>
      </c>
      <c r="C249" s="22"/>
      <c r="D249" s="1"/>
      <c r="E249" s="9"/>
      <c r="F249" s="1"/>
      <c r="G249" s="10"/>
      <c r="H249" s="10"/>
      <c r="I249" s="12" t="str">
        <f t="shared" si="0"/>
        <v/>
      </c>
      <c r="J249" s="1"/>
      <c r="K249" s="10"/>
      <c r="L249" s="1"/>
    </row>
    <row r="250" spans="1:12" ht="12.75" x14ac:dyDescent="0.35">
      <c r="A250" s="28" t="str">
        <f t="shared" si="9"/>
        <v/>
      </c>
      <c r="B250" s="29" t="str">
        <f t="shared" si="8"/>
        <v/>
      </c>
      <c r="C250" s="22"/>
      <c r="D250" s="1"/>
      <c r="E250" s="9"/>
      <c r="F250" s="1"/>
      <c r="G250" s="10"/>
      <c r="H250" s="10"/>
      <c r="I250" s="12" t="str">
        <f t="shared" si="0"/>
        <v/>
      </c>
      <c r="J250" s="1"/>
      <c r="K250" s="10"/>
      <c r="L250" s="1"/>
    </row>
    <row r="251" spans="1:12" ht="12.75" x14ac:dyDescent="0.35">
      <c r="A251" s="28" t="str">
        <f t="shared" si="9"/>
        <v/>
      </c>
      <c r="B251" s="29" t="str">
        <f t="shared" si="8"/>
        <v/>
      </c>
      <c r="C251" s="22"/>
      <c r="D251" s="1"/>
      <c r="E251" s="9"/>
      <c r="F251" s="1"/>
      <c r="G251" s="10"/>
      <c r="H251" s="10"/>
      <c r="I251" s="12" t="str">
        <f t="shared" si="0"/>
        <v/>
      </c>
      <c r="J251" s="1"/>
      <c r="K251" s="10"/>
      <c r="L251" s="1"/>
    </row>
    <row r="252" spans="1:12" ht="12.75" x14ac:dyDescent="0.35">
      <c r="A252" s="28" t="str">
        <f t="shared" si="9"/>
        <v/>
      </c>
      <c r="B252" s="29" t="str">
        <f t="shared" si="8"/>
        <v/>
      </c>
      <c r="C252" s="22"/>
      <c r="D252" s="1"/>
      <c r="E252" s="9"/>
      <c r="F252" s="1"/>
      <c r="G252" s="10"/>
      <c r="H252" s="10"/>
      <c r="I252" s="12" t="str">
        <f t="shared" si="0"/>
        <v/>
      </c>
      <c r="J252" s="1"/>
      <c r="K252" s="10"/>
      <c r="L252" s="1"/>
    </row>
    <row r="253" spans="1:12" ht="12.75" x14ac:dyDescent="0.35">
      <c r="A253" s="28" t="str">
        <f t="shared" si="9"/>
        <v/>
      </c>
      <c r="B253" s="29" t="str">
        <f t="shared" si="8"/>
        <v/>
      </c>
      <c r="C253" s="22"/>
      <c r="D253" s="1"/>
      <c r="E253" s="9"/>
      <c r="F253" s="1"/>
      <c r="G253" s="10"/>
      <c r="H253" s="10"/>
      <c r="I253" s="12" t="str">
        <f t="shared" si="0"/>
        <v/>
      </c>
      <c r="J253" s="1"/>
      <c r="K253" s="10"/>
      <c r="L253" s="1"/>
    </row>
    <row r="254" spans="1:12" ht="12.75" x14ac:dyDescent="0.35">
      <c r="A254" s="28" t="str">
        <f t="shared" si="9"/>
        <v/>
      </c>
      <c r="B254" s="29" t="str">
        <f t="shared" si="8"/>
        <v/>
      </c>
      <c r="C254" s="22"/>
      <c r="D254" s="1"/>
      <c r="E254" s="9"/>
      <c r="F254" s="1"/>
      <c r="G254" s="10"/>
      <c r="H254" s="10"/>
      <c r="I254" s="12" t="str">
        <f t="shared" si="0"/>
        <v/>
      </c>
      <c r="J254" s="1"/>
      <c r="K254" s="10"/>
      <c r="L254" s="1"/>
    </row>
    <row r="255" spans="1:12" ht="12.75" x14ac:dyDescent="0.35">
      <c r="A255" s="28" t="str">
        <f t="shared" si="9"/>
        <v/>
      </c>
      <c r="B255" s="29" t="str">
        <f t="shared" si="8"/>
        <v/>
      </c>
      <c r="C255" s="22"/>
      <c r="D255" s="1"/>
      <c r="E255" s="9"/>
      <c r="F255" s="1"/>
      <c r="G255" s="10"/>
      <c r="H255" s="10"/>
      <c r="I255" s="12" t="str">
        <f t="shared" si="0"/>
        <v/>
      </c>
      <c r="J255" s="1"/>
      <c r="K255" s="10"/>
      <c r="L255" s="1"/>
    </row>
    <row r="256" spans="1:12" ht="12.75" x14ac:dyDescent="0.35">
      <c r="A256" s="28" t="str">
        <f t="shared" si="9"/>
        <v/>
      </c>
      <c r="B256" s="29" t="str">
        <f t="shared" si="8"/>
        <v/>
      </c>
      <c r="C256" s="22"/>
      <c r="D256" s="1"/>
      <c r="E256" s="9"/>
      <c r="F256" s="1"/>
      <c r="G256" s="10"/>
      <c r="H256" s="10"/>
      <c r="I256" s="12" t="str">
        <f t="shared" si="0"/>
        <v/>
      </c>
      <c r="J256" s="1"/>
      <c r="K256" s="10"/>
      <c r="L256" s="1"/>
    </row>
    <row r="257" spans="1:12" ht="12.75" x14ac:dyDescent="0.35">
      <c r="A257" s="28" t="str">
        <f t="shared" si="9"/>
        <v/>
      </c>
      <c r="B257" s="29" t="str">
        <f t="shared" si="8"/>
        <v/>
      </c>
      <c r="C257" s="22"/>
      <c r="D257" s="1"/>
      <c r="E257" s="9"/>
      <c r="F257" s="1"/>
      <c r="G257" s="10"/>
      <c r="H257" s="10"/>
      <c r="I257" s="12" t="str">
        <f t="shared" ref="I257:I299" si="10">IF(D257="Покупка",IF(N(G257)*N(H257)=0,"",N(G257)*N(H257)+N(K257)),IF(D257="Продажа",IF(N(G257)*N(H257)=0,"",N(G257)*N(H257)-N(K257)),IF(OR(D257="Дивиденд",D257="Купон"),IF(H257="","",N(H257)-N(K257)),"")))</f>
        <v/>
      </c>
      <c r="J257" s="1"/>
      <c r="K257" s="10"/>
      <c r="L257" s="1"/>
    </row>
    <row r="258" spans="1:12" ht="12.75" x14ac:dyDescent="0.35">
      <c r="A258" s="28" t="str">
        <f t="shared" si="9"/>
        <v/>
      </c>
      <c r="B258" s="29" t="str">
        <f t="shared" si="8"/>
        <v/>
      </c>
      <c r="C258" s="22"/>
      <c r="D258" s="1"/>
      <c r="E258" s="9"/>
      <c r="F258" s="1"/>
      <c r="G258" s="10"/>
      <c r="H258" s="10"/>
      <c r="I258" s="12" t="str">
        <f t="shared" si="10"/>
        <v/>
      </c>
      <c r="J258" s="1"/>
      <c r="K258" s="10"/>
      <c r="L258" s="1"/>
    </row>
    <row r="259" spans="1:12" ht="12.75" x14ac:dyDescent="0.35">
      <c r="A259" s="28" t="str">
        <f t="shared" si="9"/>
        <v/>
      </c>
      <c r="B259" s="29" t="str">
        <f t="shared" ref="B259:B299" si="11">IF(C259="","",TEXT(C259,"ГГГГ"))</f>
        <v/>
      </c>
      <c r="C259" s="22"/>
      <c r="D259" s="1"/>
      <c r="E259" s="9"/>
      <c r="F259" s="1"/>
      <c r="G259" s="10"/>
      <c r="H259" s="10"/>
      <c r="I259" s="12" t="str">
        <f t="shared" si="10"/>
        <v/>
      </c>
      <c r="J259" s="1"/>
      <c r="K259" s="10"/>
      <c r="L259" s="1"/>
    </row>
    <row r="260" spans="1:12" ht="12.75" x14ac:dyDescent="0.35">
      <c r="A260" s="28" t="str">
        <f t="shared" si="9"/>
        <v/>
      </c>
      <c r="B260" s="29" t="str">
        <f t="shared" si="11"/>
        <v/>
      </c>
      <c r="C260" s="22"/>
      <c r="D260" s="1"/>
      <c r="E260" s="9"/>
      <c r="F260" s="1"/>
      <c r="G260" s="10"/>
      <c r="H260" s="10"/>
      <c r="I260" s="12" t="str">
        <f t="shared" si="10"/>
        <v/>
      </c>
      <c r="J260" s="1"/>
      <c r="K260" s="10"/>
      <c r="L260" s="1"/>
    </row>
    <row r="261" spans="1:12" ht="12.75" x14ac:dyDescent="0.35">
      <c r="A261" s="28" t="str">
        <f t="shared" si="9"/>
        <v/>
      </c>
      <c r="B261" s="29" t="str">
        <f t="shared" si="11"/>
        <v/>
      </c>
      <c r="C261" s="22"/>
      <c r="D261" s="1"/>
      <c r="E261" s="9"/>
      <c r="F261" s="1"/>
      <c r="G261" s="10"/>
      <c r="H261" s="10"/>
      <c r="I261" s="12" t="str">
        <f t="shared" si="10"/>
        <v/>
      </c>
      <c r="J261" s="1"/>
      <c r="K261" s="10"/>
      <c r="L261" s="1"/>
    </row>
    <row r="262" spans="1:12" ht="12.75" x14ac:dyDescent="0.35">
      <c r="A262" s="28" t="str">
        <f t="shared" si="9"/>
        <v/>
      </c>
      <c r="B262" s="29" t="str">
        <f t="shared" si="11"/>
        <v/>
      </c>
      <c r="C262" s="22"/>
      <c r="D262" s="1"/>
      <c r="E262" s="9"/>
      <c r="F262" s="1"/>
      <c r="G262" s="10"/>
      <c r="H262" s="10"/>
      <c r="I262" s="12" t="str">
        <f t="shared" si="10"/>
        <v/>
      </c>
      <c r="J262" s="1"/>
      <c r="K262" s="10"/>
      <c r="L262" s="1"/>
    </row>
    <row r="263" spans="1:12" ht="12.75" x14ac:dyDescent="0.35">
      <c r="A263" s="28" t="str">
        <f t="shared" si="9"/>
        <v/>
      </c>
      <c r="B263" s="29" t="str">
        <f t="shared" si="11"/>
        <v/>
      </c>
      <c r="C263" s="22"/>
      <c r="D263" s="1"/>
      <c r="E263" s="9"/>
      <c r="F263" s="1"/>
      <c r="G263" s="10"/>
      <c r="H263" s="10"/>
      <c r="I263" s="12" t="str">
        <f t="shared" si="10"/>
        <v/>
      </c>
      <c r="J263" s="1"/>
      <c r="K263" s="10"/>
      <c r="L263" s="1"/>
    </row>
    <row r="264" spans="1:12" ht="12.75" x14ac:dyDescent="0.35">
      <c r="A264" s="28" t="str">
        <f t="shared" si="9"/>
        <v/>
      </c>
      <c r="B264" s="29" t="str">
        <f t="shared" si="11"/>
        <v/>
      </c>
      <c r="C264" s="22"/>
      <c r="D264" s="1"/>
      <c r="E264" s="9"/>
      <c r="F264" s="1"/>
      <c r="G264" s="10"/>
      <c r="H264" s="10"/>
      <c r="I264" s="12" t="str">
        <f t="shared" si="10"/>
        <v/>
      </c>
      <c r="J264" s="1"/>
      <c r="K264" s="10"/>
      <c r="L264" s="1"/>
    </row>
    <row r="265" spans="1:12" ht="12.75" x14ac:dyDescent="0.35">
      <c r="A265" s="28" t="str">
        <f t="shared" si="9"/>
        <v/>
      </c>
      <c r="B265" s="29" t="str">
        <f t="shared" si="11"/>
        <v/>
      </c>
      <c r="C265" s="22"/>
      <c r="D265" s="1"/>
      <c r="E265" s="9"/>
      <c r="F265" s="1"/>
      <c r="G265" s="10"/>
      <c r="H265" s="10"/>
      <c r="I265" s="12" t="str">
        <f t="shared" si="10"/>
        <v/>
      </c>
      <c r="J265" s="1"/>
      <c r="K265" s="10"/>
      <c r="L265" s="1"/>
    </row>
    <row r="266" spans="1:12" ht="12.75" x14ac:dyDescent="0.35">
      <c r="A266" s="28" t="str">
        <f t="shared" si="9"/>
        <v/>
      </c>
      <c r="B266" s="29" t="str">
        <f t="shared" si="11"/>
        <v/>
      </c>
      <c r="C266" s="22"/>
      <c r="D266" s="1"/>
      <c r="E266" s="9"/>
      <c r="F266" s="1"/>
      <c r="G266" s="10"/>
      <c r="H266" s="10"/>
      <c r="I266" s="12" t="str">
        <f t="shared" si="10"/>
        <v/>
      </c>
      <c r="J266" s="1"/>
      <c r="K266" s="10"/>
      <c r="L266" s="1"/>
    </row>
    <row r="267" spans="1:12" ht="12.75" x14ac:dyDescent="0.35">
      <c r="A267" s="28" t="str">
        <f t="shared" si="9"/>
        <v/>
      </c>
      <c r="B267" s="29" t="str">
        <f t="shared" si="11"/>
        <v/>
      </c>
      <c r="C267" s="22"/>
      <c r="D267" s="1"/>
      <c r="E267" s="9"/>
      <c r="F267" s="1"/>
      <c r="G267" s="10"/>
      <c r="H267" s="10"/>
      <c r="I267" s="12" t="str">
        <f t="shared" si="10"/>
        <v/>
      </c>
      <c r="J267" s="1"/>
      <c r="K267" s="10"/>
      <c r="L267" s="1"/>
    </row>
    <row r="268" spans="1:12" ht="12.75" x14ac:dyDescent="0.35">
      <c r="A268" s="28" t="str">
        <f t="shared" si="9"/>
        <v/>
      </c>
      <c r="B268" s="29" t="str">
        <f t="shared" si="11"/>
        <v/>
      </c>
      <c r="C268" s="22"/>
      <c r="D268" s="1"/>
      <c r="E268" s="9"/>
      <c r="F268" s="1"/>
      <c r="G268" s="10"/>
      <c r="H268" s="10"/>
      <c r="I268" s="12" t="str">
        <f t="shared" si="10"/>
        <v/>
      </c>
      <c r="J268" s="1"/>
      <c r="K268" s="10"/>
      <c r="L268" s="1"/>
    </row>
    <row r="269" spans="1:12" ht="12.75" x14ac:dyDescent="0.35">
      <c r="A269" s="28" t="str">
        <f t="shared" si="9"/>
        <v/>
      </c>
      <c r="B269" s="29" t="str">
        <f t="shared" si="11"/>
        <v/>
      </c>
      <c r="C269" s="22"/>
      <c r="D269" s="1"/>
      <c r="E269" s="9"/>
      <c r="F269" s="1"/>
      <c r="G269" s="10"/>
      <c r="H269" s="10"/>
      <c r="I269" s="12" t="str">
        <f t="shared" si="10"/>
        <v/>
      </c>
      <c r="J269" s="1"/>
      <c r="K269" s="10"/>
      <c r="L269" s="1"/>
    </row>
    <row r="270" spans="1:12" ht="12.75" x14ac:dyDescent="0.35">
      <c r="A270" s="28" t="str">
        <f t="shared" si="9"/>
        <v/>
      </c>
      <c r="B270" s="29" t="str">
        <f t="shared" si="11"/>
        <v/>
      </c>
      <c r="C270" s="22"/>
      <c r="D270" s="1"/>
      <c r="E270" s="9"/>
      <c r="F270" s="1"/>
      <c r="G270" s="10"/>
      <c r="H270" s="10"/>
      <c r="I270" s="12" t="str">
        <f t="shared" si="10"/>
        <v/>
      </c>
      <c r="J270" s="1"/>
      <c r="K270" s="10"/>
      <c r="L270" s="1"/>
    </row>
    <row r="271" spans="1:12" ht="12.75" x14ac:dyDescent="0.35">
      <c r="A271" s="28" t="str">
        <f t="shared" si="9"/>
        <v/>
      </c>
      <c r="B271" s="29" t="str">
        <f t="shared" si="11"/>
        <v/>
      </c>
      <c r="C271" s="22"/>
      <c r="D271" s="1"/>
      <c r="E271" s="9"/>
      <c r="F271" s="1"/>
      <c r="G271" s="10"/>
      <c r="H271" s="10"/>
      <c r="I271" s="12" t="str">
        <f t="shared" si="10"/>
        <v/>
      </c>
      <c r="J271" s="1"/>
      <c r="K271" s="10"/>
      <c r="L271" s="1"/>
    </row>
    <row r="272" spans="1:12" ht="12.75" x14ac:dyDescent="0.35">
      <c r="A272" s="28" t="str">
        <f t="shared" ref="A272:A299" si="12">IF(C272="","",TEXT(C272,"ММММ"))</f>
        <v/>
      </c>
      <c r="B272" s="29" t="str">
        <f t="shared" si="11"/>
        <v/>
      </c>
      <c r="C272" s="22"/>
      <c r="D272" s="1"/>
      <c r="E272" s="9"/>
      <c r="F272" s="1"/>
      <c r="G272" s="10"/>
      <c r="H272" s="10"/>
      <c r="I272" s="12" t="str">
        <f t="shared" si="10"/>
        <v/>
      </c>
      <c r="J272" s="1"/>
      <c r="K272" s="10"/>
      <c r="L272" s="1"/>
    </row>
    <row r="273" spans="1:12" ht="12.75" x14ac:dyDescent="0.35">
      <c r="A273" s="28" t="str">
        <f t="shared" si="12"/>
        <v/>
      </c>
      <c r="B273" s="29" t="str">
        <f t="shared" si="11"/>
        <v/>
      </c>
      <c r="C273" s="22"/>
      <c r="D273" s="1"/>
      <c r="E273" s="9"/>
      <c r="F273" s="1"/>
      <c r="G273" s="10"/>
      <c r="H273" s="10"/>
      <c r="I273" s="12" t="str">
        <f t="shared" si="10"/>
        <v/>
      </c>
      <c r="J273" s="1"/>
      <c r="K273" s="10"/>
      <c r="L273" s="1"/>
    </row>
    <row r="274" spans="1:12" ht="12.75" x14ac:dyDescent="0.35">
      <c r="A274" s="28" t="str">
        <f t="shared" si="12"/>
        <v/>
      </c>
      <c r="B274" s="29" t="str">
        <f t="shared" si="11"/>
        <v/>
      </c>
      <c r="C274" s="22"/>
      <c r="D274" s="1"/>
      <c r="E274" s="9"/>
      <c r="F274" s="1"/>
      <c r="G274" s="10"/>
      <c r="H274" s="10"/>
      <c r="I274" s="12" t="str">
        <f t="shared" si="10"/>
        <v/>
      </c>
      <c r="J274" s="1"/>
      <c r="K274" s="10"/>
      <c r="L274" s="1"/>
    </row>
    <row r="275" spans="1:12" ht="12.75" x14ac:dyDescent="0.35">
      <c r="A275" s="28" t="str">
        <f t="shared" si="12"/>
        <v/>
      </c>
      <c r="B275" s="29" t="str">
        <f t="shared" si="11"/>
        <v/>
      </c>
      <c r="C275" s="22"/>
      <c r="D275" s="1"/>
      <c r="E275" s="9"/>
      <c r="F275" s="1"/>
      <c r="G275" s="10"/>
      <c r="H275" s="10"/>
      <c r="I275" s="12" t="str">
        <f t="shared" si="10"/>
        <v/>
      </c>
      <c r="J275" s="1"/>
      <c r="K275" s="10"/>
      <c r="L275" s="1"/>
    </row>
    <row r="276" spans="1:12" ht="12.75" x14ac:dyDescent="0.35">
      <c r="A276" s="28" t="str">
        <f t="shared" si="12"/>
        <v/>
      </c>
      <c r="B276" s="29" t="str">
        <f t="shared" si="11"/>
        <v/>
      </c>
      <c r="C276" s="22"/>
      <c r="D276" s="1"/>
      <c r="E276" s="9"/>
      <c r="F276" s="1"/>
      <c r="G276" s="10"/>
      <c r="H276" s="10"/>
      <c r="I276" s="12" t="str">
        <f t="shared" si="10"/>
        <v/>
      </c>
      <c r="J276" s="1"/>
      <c r="K276" s="10"/>
      <c r="L276" s="1"/>
    </row>
    <row r="277" spans="1:12" ht="12.75" x14ac:dyDescent="0.35">
      <c r="A277" s="28" t="str">
        <f t="shared" si="12"/>
        <v/>
      </c>
      <c r="B277" s="29" t="str">
        <f t="shared" si="11"/>
        <v/>
      </c>
      <c r="C277" s="22"/>
      <c r="D277" s="1"/>
      <c r="E277" s="9"/>
      <c r="F277" s="1"/>
      <c r="G277" s="10"/>
      <c r="H277" s="10"/>
      <c r="I277" s="12" t="str">
        <f t="shared" si="10"/>
        <v/>
      </c>
      <c r="J277" s="1"/>
      <c r="K277" s="10"/>
      <c r="L277" s="1"/>
    </row>
    <row r="278" spans="1:12" ht="12.75" x14ac:dyDescent="0.35">
      <c r="A278" s="28" t="str">
        <f t="shared" si="12"/>
        <v/>
      </c>
      <c r="B278" s="29" t="str">
        <f t="shared" si="11"/>
        <v/>
      </c>
      <c r="C278" s="22"/>
      <c r="D278" s="1"/>
      <c r="E278" s="9"/>
      <c r="F278" s="1"/>
      <c r="G278" s="10"/>
      <c r="H278" s="10"/>
      <c r="I278" s="12" t="str">
        <f t="shared" si="10"/>
        <v/>
      </c>
      <c r="J278" s="1"/>
      <c r="K278" s="10"/>
      <c r="L278" s="1"/>
    </row>
    <row r="279" spans="1:12" ht="12.75" x14ac:dyDescent="0.35">
      <c r="A279" s="28" t="str">
        <f t="shared" si="12"/>
        <v/>
      </c>
      <c r="B279" s="29" t="str">
        <f t="shared" si="11"/>
        <v/>
      </c>
      <c r="C279" s="22"/>
      <c r="D279" s="1"/>
      <c r="E279" s="9"/>
      <c r="F279" s="1"/>
      <c r="G279" s="10"/>
      <c r="H279" s="10"/>
      <c r="I279" s="12" t="str">
        <f t="shared" si="10"/>
        <v/>
      </c>
      <c r="J279" s="1"/>
      <c r="K279" s="10"/>
      <c r="L279" s="1"/>
    </row>
    <row r="280" spans="1:12" ht="12.75" x14ac:dyDescent="0.35">
      <c r="A280" s="28" t="str">
        <f t="shared" si="12"/>
        <v/>
      </c>
      <c r="B280" s="29" t="str">
        <f t="shared" si="11"/>
        <v/>
      </c>
      <c r="C280" s="22"/>
      <c r="D280" s="1"/>
      <c r="E280" s="9"/>
      <c r="F280" s="1"/>
      <c r="G280" s="10"/>
      <c r="H280" s="10"/>
      <c r="I280" s="12" t="str">
        <f t="shared" si="10"/>
        <v/>
      </c>
      <c r="J280" s="1"/>
      <c r="K280" s="10"/>
      <c r="L280" s="1"/>
    </row>
    <row r="281" spans="1:12" ht="12.75" x14ac:dyDescent="0.35">
      <c r="A281" s="28" t="str">
        <f t="shared" si="12"/>
        <v/>
      </c>
      <c r="B281" s="29" t="str">
        <f t="shared" si="11"/>
        <v/>
      </c>
      <c r="C281" s="22"/>
      <c r="D281" s="1"/>
      <c r="E281" s="9"/>
      <c r="F281" s="1"/>
      <c r="G281" s="10"/>
      <c r="H281" s="10"/>
      <c r="I281" s="12" t="str">
        <f t="shared" si="10"/>
        <v/>
      </c>
      <c r="J281" s="1"/>
      <c r="K281" s="10"/>
      <c r="L281" s="1"/>
    </row>
    <row r="282" spans="1:12" ht="12.75" x14ac:dyDescent="0.35">
      <c r="A282" s="28" t="str">
        <f t="shared" si="12"/>
        <v/>
      </c>
      <c r="B282" s="29" t="str">
        <f t="shared" si="11"/>
        <v/>
      </c>
      <c r="C282" s="22"/>
      <c r="D282" s="1"/>
      <c r="E282" s="9"/>
      <c r="F282" s="1"/>
      <c r="G282" s="10"/>
      <c r="H282" s="10"/>
      <c r="I282" s="12" t="str">
        <f t="shared" si="10"/>
        <v/>
      </c>
      <c r="J282" s="1"/>
      <c r="K282" s="10"/>
      <c r="L282" s="1"/>
    </row>
    <row r="283" spans="1:12" ht="12.75" x14ac:dyDescent="0.35">
      <c r="A283" s="28" t="str">
        <f t="shared" si="12"/>
        <v/>
      </c>
      <c r="B283" s="29" t="str">
        <f t="shared" si="11"/>
        <v/>
      </c>
      <c r="C283" s="22"/>
      <c r="D283" s="1"/>
      <c r="E283" s="9"/>
      <c r="F283" s="1"/>
      <c r="G283" s="10"/>
      <c r="H283" s="10"/>
      <c r="I283" s="12" t="str">
        <f t="shared" si="10"/>
        <v/>
      </c>
      <c r="J283" s="1"/>
      <c r="K283" s="10"/>
      <c r="L283" s="1"/>
    </row>
    <row r="284" spans="1:12" ht="12.75" x14ac:dyDescent="0.35">
      <c r="A284" s="28" t="str">
        <f t="shared" si="12"/>
        <v/>
      </c>
      <c r="B284" s="29" t="str">
        <f t="shared" si="11"/>
        <v/>
      </c>
      <c r="C284" s="22"/>
      <c r="D284" s="1"/>
      <c r="E284" s="9"/>
      <c r="F284" s="1"/>
      <c r="G284" s="10"/>
      <c r="H284" s="10"/>
      <c r="I284" s="12" t="str">
        <f t="shared" si="10"/>
        <v/>
      </c>
      <c r="J284" s="1"/>
      <c r="K284" s="10"/>
      <c r="L284" s="1"/>
    </row>
    <row r="285" spans="1:12" ht="12.75" x14ac:dyDescent="0.35">
      <c r="A285" s="28" t="str">
        <f t="shared" si="12"/>
        <v/>
      </c>
      <c r="B285" s="29" t="str">
        <f t="shared" si="11"/>
        <v/>
      </c>
      <c r="C285" s="22"/>
      <c r="D285" s="1"/>
      <c r="E285" s="9"/>
      <c r="F285" s="1"/>
      <c r="G285" s="10"/>
      <c r="H285" s="10"/>
      <c r="I285" s="12" t="str">
        <f t="shared" si="10"/>
        <v/>
      </c>
      <c r="J285" s="1"/>
      <c r="K285" s="10"/>
      <c r="L285" s="1"/>
    </row>
    <row r="286" spans="1:12" ht="12.75" x14ac:dyDescent="0.35">
      <c r="A286" s="28" t="str">
        <f t="shared" si="12"/>
        <v/>
      </c>
      <c r="B286" s="29" t="str">
        <f t="shared" si="11"/>
        <v/>
      </c>
      <c r="C286" s="22"/>
      <c r="D286" s="1"/>
      <c r="E286" s="9"/>
      <c r="F286" s="1"/>
      <c r="G286" s="10"/>
      <c r="H286" s="10"/>
      <c r="I286" s="12" t="str">
        <f t="shared" si="10"/>
        <v/>
      </c>
      <c r="J286" s="1"/>
      <c r="K286" s="10"/>
      <c r="L286" s="1"/>
    </row>
    <row r="287" spans="1:12" ht="12.75" x14ac:dyDescent="0.35">
      <c r="A287" s="28" t="str">
        <f t="shared" si="12"/>
        <v/>
      </c>
      <c r="B287" s="29" t="str">
        <f t="shared" si="11"/>
        <v/>
      </c>
      <c r="C287" s="22"/>
      <c r="D287" s="1"/>
      <c r="E287" s="9"/>
      <c r="F287" s="1"/>
      <c r="G287" s="10"/>
      <c r="H287" s="10"/>
      <c r="I287" s="12" t="str">
        <f t="shared" si="10"/>
        <v/>
      </c>
      <c r="J287" s="1"/>
      <c r="K287" s="10"/>
      <c r="L287" s="1"/>
    </row>
    <row r="288" spans="1:12" ht="12.75" x14ac:dyDescent="0.35">
      <c r="A288" s="28" t="str">
        <f t="shared" si="12"/>
        <v/>
      </c>
      <c r="B288" s="29" t="str">
        <f t="shared" si="11"/>
        <v/>
      </c>
      <c r="C288" s="22"/>
      <c r="D288" s="1"/>
      <c r="E288" s="9"/>
      <c r="F288" s="1"/>
      <c r="G288" s="10"/>
      <c r="H288" s="10"/>
      <c r="I288" s="12" t="str">
        <f t="shared" si="10"/>
        <v/>
      </c>
      <c r="J288" s="1"/>
      <c r="K288" s="10"/>
      <c r="L288" s="1"/>
    </row>
    <row r="289" spans="1:12" ht="12.75" x14ac:dyDescent="0.35">
      <c r="A289" s="28" t="str">
        <f t="shared" si="12"/>
        <v/>
      </c>
      <c r="B289" s="29" t="str">
        <f t="shared" si="11"/>
        <v/>
      </c>
      <c r="C289" s="22"/>
      <c r="D289" s="1"/>
      <c r="E289" s="9"/>
      <c r="F289" s="1"/>
      <c r="G289" s="10"/>
      <c r="H289" s="10"/>
      <c r="I289" s="12" t="str">
        <f t="shared" si="10"/>
        <v/>
      </c>
      <c r="J289" s="1"/>
      <c r="K289" s="10"/>
      <c r="L289" s="1"/>
    </row>
    <row r="290" spans="1:12" ht="12.75" x14ac:dyDescent="0.35">
      <c r="A290" s="28" t="str">
        <f t="shared" si="12"/>
        <v/>
      </c>
      <c r="B290" s="29" t="str">
        <f t="shared" si="11"/>
        <v/>
      </c>
      <c r="C290" s="22"/>
      <c r="D290" s="1"/>
      <c r="E290" s="9"/>
      <c r="F290" s="1"/>
      <c r="G290" s="10"/>
      <c r="H290" s="10"/>
      <c r="I290" s="12" t="str">
        <f t="shared" si="10"/>
        <v/>
      </c>
      <c r="J290" s="1"/>
      <c r="K290" s="10"/>
      <c r="L290" s="1"/>
    </row>
    <row r="291" spans="1:12" ht="12.75" x14ac:dyDescent="0.35">
      <c r="A291" s="28" t="str">
        <f t="shared" si="12"/>
        <v/>
      </c>
      <c r="B291" s="29" t="str">
        <f t="shared" si="11"/>
        <v/>
      </c>
      <c r="C291" s="22"/>
      <c r="D291" s="1"/>
      <c r="E291" s="9"/>
      <c r="F291" s="1"/>
      <c r="G291" s="10"/>
      <c r="H291" s="10"/>
      <c r="I291" s="12" t="str">
        <f t="shared" si="10"/>
        <v/>
      </c>
      <c r="J291" s="1"/>
      <c r="K291" s="10"/>
      <c r="L291" s="1"/>
    </row>
    <row r="292" spans="1:12" ht="12.75" x14ac:dyDescent="0.35">
      <c r="A292" s="28" t="str">
        <f t="shared" si="12"/>
        <v/>
      </c>
      <c r="B292" s="29" t="str">
        <f t="shared" si="11"/>
        <v/>
      </c>
      <c r="C292" s="22"/>
      <c r="D292" s="1"/>
      <c r="E292" s="9"/>
      <c r="F292" s="1"/>
      <c r="G292" s="10"/>
      <c r="H292" s="10"/>
      <c r="I292" s="12" t="str">
        <f t="shared" si="10"/>
        <v/>
      </c>
      <c r="J292" s="1"/>
      <c r="K292" s="10"/>
      <c r="L292" s="1"/>
    </row>
    <row r="293" spans="1:12" ht="12.75" x14ac:dyDescent="0.35">
      <c r="A293" s="28" t="str">
        <f t="shared" si="12"/>
        <v/>
      </c>
      <c r="B293" s="29" t="str">
        <f t="shared" si="11"/>
        <v/>
      </c>
      <c r="C293" s="22"/>
      <c r="D293" s="1"/>
      <c r="E293" s="9"/>
      <c r="F293" s="1"/>
      <c r="G293" s="10"/>
      <c r="H293" s="10"/>
      <c r="I293" s="12" t="str">
        <f t="shared" si="10"/>
        <v/>
      </c>
      <c r="J293" s="1"/>
      <c r="K293" s="10"/>
      <c r="L293" s="1"/>
    </row>
    <row r="294" spans="1:12" ht="12.75" x14ac:dyDescent="0.35">
      <c r="A294" s="28" t="str">
        <f t="shared" si="12"/>
        <v/>
      </c>
      <c r="B294" s="29" t="str">
        <f t="shared" si="11"/>
        <v/>
      </c>
      <c r="C294" s="22"/>
      <c r="D294" s="1"/>
      <c r="E294" s="9"/>
      <c r="F294" s="1"/>
      <c r="G294" s="10"/>
      <c r="H294" s="10"/>
      <c r="I294" s="12" t="str">
        <f t="shared" si="10"/>
        <v/>
      </c>
      <c r="J294" s="1"/>
      <c r="K294" s="10"/>
      <c r="L294" s="1"/>
    </row>
    <row r="295" spans="1:12" ht="12.75" x14ac:dyDescent="0.35">
      <c r="A295" s="28" t="str">
        <f t="shared" si="12"/>
        <v/>
      </c>
      <c r="B295" s="29" t="str">
        <f t="shared" si="11"/>
        <v/>
      </c>
      <c r="C295" s="22"/>
      <c r="D295" s="1"/>
      <c r="E295" s="9"/>
      <c r="F295" s="1"/>
      <c r="G295" s="10"/>
      <c r="H295" s="10"/>
      <c r="I295" s="12" t="str">
        <f t="shared" si="10"/>
        <v/>
      </c>
      <c r="J295" s="1"/>
      <c r="K295" s="10"/>
      <c r="L295" s="1"/>
    </row>
    <row r="296" spans="1:12" ht="12.75" x14ac:dyDescent="0.35">
      <c r="A296" s="28" t="str">
        <f t="shared" si="12"/>
        <v/>
      </c>
      <c r="B296" s="29" t="str">
        <f t="shared" si="11"/>
        <v/>
      </c>
      <c r="C296" s="22"/>
      <c r="D296" s="1"/>
      <c r="E296" s="9"/>
      <c r="F296" s="1"/>
      <c r="G296" s="10"/>
      <c r="H296" s="10"/>
      <c r="I296" s="12" t="str">
        <f t="shared" si="10"/>
        <v/>
      </c>
      <c r="J296" s="1"/>
      <c r="K296" s="10"/>
      <c r="L296" s="1"/>
    </row>
    <row r="297" spans="1:12" ht="12.75" x14ac:dyDescent="0.35">
      <c r="A297" s="28" t="str">
        <f t="shared" si="12"/>
        <v/>
      </c>
      <c r="B297" s="29" t="str">
        <f t="shared" si="11"/>
        <v/>
      </c>
      <c r="C297" s="22"/>
      <c r="D297" s="1"/>
      <c r="E297" s="9"/>
      <c r="F297" s="1"/>
      <c r="G297" s="10"/>
      <c r="H297" s="10"/>
      <c r="I297" s="12" t="str">
        <f t="shared" si="10"/>
        <v/>
      </c>
      <c r="J297" s="1"/>
      <c r="K297" s="10"/>
      <c r="L297" s="1"/>
    </row>
    <row r="298" spans="1:12" ht="12.75" x14ac:dyDescent="0.35">
      <c r="A298" s="28" t="str">
        <f t="shared" si="12"/>
        <v/>
      </c>
      <c r="B298" s="29" t="str">
        <f t="shared" si="11"/>
        <v/>
      </c>
      <c r="C298" s="22"/>
      <c r="D298" s="1"/>
      <c r="E298" s="9"/>
      <c r="F298" s="1"/>
      <c r="G298" s="10"/>
      <c r="H298" s="10"/>
      <c r="I298" s="12" t="str">
        <f t="shared" si="10"/>
        <v/>
      </c>
      <c r="J298" s="1"/>
      <c r="K298" s="10"/>
      <c r="L298" s="1"/>
    </row>
    <row r="299" spans="1:12" ht="12.75" x14ac:dyDescent="0.35">
      <c r="A299" s="28" t="str">
        <f t="shared" si="12"/>
        <v/>
      </c>
      <c r="B299" s="29" t="str">
        <f t="shared" si="11"/>
        <v/>
      </c>
      <c r="C299" s="22"/>
      <c r="D299" s="1"/>
      <c r="E299" s="9"/>
      <c r="F299" s="1"/>
      <c r="G299" s="10"/>
      <c r="H299" s="10"/>
      <c r="I299" s="12" t="str">
        <f t="shared" si="10"/>
        <v/>
      </c>
      <c r="J299" s="1"/>
      <c r="K299" s="10"/>
      <c r="L299" s="1"/>
    </row>
  </sheetData>
  <conditionalFormatting sqref="A2:L299">
    <cfRule type="expression" dxfId="3" priority="4" stopIfTrue="1">
      <formula>AND($C2&lt;&gt;"",MOD(ROW(),2)=0)</formula>
    </cfRule>
  </conditionalFormatting>
  <dataValidations count="2">
    <dataValidation type="list" allowBlank="1" showErrorMessage="1" sqref="J2:J299" xr:uid="{00000000-0002-0000-0000-000000000000}">
      <formula1>"RUB,USD,EUR"</formula1>
    </dataValidation>
    <dataValidation type="list" allowBlank="1" showErrorMessage="1" sqref="D2:D299" xr:uid="{00000000-0002-0000-0000-000001000000}">
      <formula1>"Покупка,Продажа,Дивиденд,Купон,Комиссия,Ввод,Вывод"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73"/>
  <sheetViews>
    <sheetView showGridLines="0" tabSelected="1" workbookViewId="0">
      <selection activeCell="J39" sqref="J39"/>
    </sheetView>
  </sheetViews>
  <sheetFormatPr defaultColWidth="12.59765625" defaultRowHeight="15.75" customHeight="1" x14ac:dyDescent="0.35"/>
  <sheetData>
    <row r="1" spans="1:4" ht="15.75" customHeight="1" x14ac:dyDescent="0.6">
      <c r="A1" s="3" t="s">
        <v>94</v>
      </c>
      <c r="D1" s="25">
        <v>2026</v>
      </c>
    </row>
    <row r="18" spans="1:26" ht="15.75" customHeight="1" x14ac:dyDescent="0.4">
      <c r="A18" s="32" t="s">
        <v>95</v>
      </c>
      <c r="B18" s="31"/>
      <c r="C18" s="31"/>
      <c r="D18" s="31"/>
    </row>
    <row r="19" spans="1:26" ht="15.75" customHeight="1" x14ac:dyDescent="0.4">
      <c r="A19" s="1" t="s">
        <v>96</v>
      </c>
      <c r="D19" s="19">
        <f>SUMIF(Операции!$D$2:$D$299,"Ввод",Операции!$I$2:$I$299)</f>
        <v>0</v>
      </c>
    </row>
    <row r="20" spans="1:26" ht="15.75" customHeight="1" x14ac:dyDescent="0.4">
      <c r="A20" s="1" t="s">
        <v>97</v>
      </c>
      <c r="D20" s="19">
        <f>SUMIF(Операции!$D$2:$D$299,"Вывод",Операции!$I$2:$I$299)+SUMIF(Операции!$D$2:$D$299,"Продажа",Операции!$I$2:$I$299)</f>
        <v>0</v>
      </c>
    </row>
    <row r="21" spans="1:26" ht="15.75" customHeight="1" x14ac:dyDescent="0.4">
      <c r="A21" s="1" t="s">
        <v>98</v>
      </c>
      <c r="D21" s="19">
        <f>D19-D20</f>
        <v>0</v>
      </c>
    </row>
    <row r="22" spans="1:26" ht="15.75" customHeight="1" x14ac:dyDescent="0.4">
      <c r="A22" s="1" t="s">
        <v>99</v>
      </c>
      <c r="D22" s="19">
        <f>SUM(Операции!$K$2:$K$299)</f>
        <v>721.25577450000014</v>
      </c>
    </row>
    <row r="23" spans="1:26" ht="15.75" customHeight="1" x14ac:dyDescent="0.4">
      <c r="A23" s="1" t="s">
        <v>100</v>
      </c>
      <c r="D23" s="19">
        <f>SUMIF(Операции!$D$2:$D$299,"Дивиденд",Операции!$I$2:$I$299)+SUMIF(Операции!$D$2:$D$299,"Купон",Операции!$I$2:$I$299)</f>
        <v>9897</v>
      </c>
    </row>
    <row r="24" spans="1:26" ht="15.75" customHeight="1" x14ac:dyDescent="0.4">
      <c r="A24" s="32" t="s">
        <v>101</v>
      </c>
      <c r="B24" s="31"/>
      <c r="C24" s="31"/>
      <c r="D24" s="31"/>
    </row>
    <row r="25" spans="1:26" ht="12.75" x14ac:dyDescent="0.35">
      <c r="A25" s="1" t="s">
        <v>102</v>
      </c>
    </row>
    <row r="26" spans="1:26" ht="15.75" customHeight="1" x14ac:dyDescent="0.4">
      <c r="A26" s="20" t="s">
        <v>2</v>
      </c>
      <c r="B26" s="20" t="s">
        <v>103</v>
      </c>
      <c r="C26" s="20" t="s">
        <v>104</v>
      </c>
      <c r="D26" s="20" t="s">
        <v>105</v>
      </c>
      <c r="E26" s="20" t="s">
        <v>106</v>
      </c>
      <c r="F26" s="20" t="s">
        <v>107</v>
      </c>
      <c r="G26" s="20" t="s">
        <v>108</v>
      </c>
      <c r="H26" s="20" t="s">
        <v>109</v>
      </c>
      <c r="I26" s="20" t="s">
        <v>110</v>
      </c>
      <c r="J26" s="20" t="s">
        <v>111</v>
      </c>
      <c r="K26" s="20" t="s">
        <v>112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x14ac:dyDescent="0.35">
      <c r="A27" s="1" t="str">
        <f ca="1">IFERROR(__xludf.DUMMYFUNCTION("IFERROR(SORT(UNIQUE(ARRAYFORMULA(UPPER(TRIM(FILTER('Операции'!$C$2:$C$299,'Операции'!$C$2:$C$299&lt;&gt;"""")))))),"""")"),"BSPB")</f>
        <v>BSPB</v>
      </c>
      <c r="B27" s="10">
        <f ca="1">IF($A27="","",IFERROR(SUMPRODUCT((Операции!$E$2:$E$299=$A27)*(Операции!$D$2:$D$299="Покупка")*Операции!$G$2:$G$299),0))</f>
        <v>5</v>
      </c>
      <c r="C27" s="10">
        <f ca="1">IF($A27="","",IFERROR(SUMPRODUCT((Операции!$E$2:$E$299=$A27)*(Операции!$D$2:$D$299="Продажа")*Операции!$G$2:$G$299),0))</f>
        <v>0</v>
      </c>
      <c r="D27" s="10">
        <f t="shared" ref="D27:D46" ca="1" si="0">IF($A27="","",B27-C27)</f>
        <v>5</v>
      </c>
      <c r="E27" s="10">
        <f ca="1">IF($A27="","",IFERROR(SUMPRODUCT((Операции!$E$2:$E$299=$A27)*(Операции!$D$2:$D$299="Покупка")*Операции!$G$2:$G$299*Операции!$H$2:$H$299)/SUMPRODUCT((Операции!$E$2:$E$299=$A27)*(Операции!$D$2:$D$299="Покупка")*Операции!$G$2:$G$299),0))</f>
        <v>227.40299999999996</v>
      </c>
      <c r="F27" s="10">
        <f t="shared" ref="F27:F46" ca="1" si="1">IF($A27="","",D27*E27)</f>
        <v>1137.0149999999999</v>
      </c>
      <c r="G27" s="7">
        <f ca="1">VLOOKUP(A27,'Цены (API)'!A:C,3,0)</f>
        <v>252.67</v>
      </c>
      <c r="H27" s="10">
        <f t="shared" ref="H27:H46" ca="1" si="2">IF($A27="","",IF(G27="",0,D27*N(G27)))</f>
        <v>1263.3499999999999</v>
      </c>
      <c r="I27" s="10">
        <f t="shared" ref="I27:I46" ca="1" si="3">IF($A27="","",H27-F27)</f>
        <v>126.33500000000004</v>
      </c>
      <c r="J27" s="21">
        <f t="shared" ref="J27:J46" ca="1" si="4">IF($A27="","",IFERROR(I27/F27,0))</f>
        <v>0.11111111111111116</v>
      </c>
      <c r="K27" s="1" t="s">
        <v>69</v>
      </c>
    </row>
    <row r="28" spans="1:26" ht="12.75" x14ac:dyDescent="0.35">
      <c r="A28" s="1" t="str">
        <f ca="1">IFERROR(__xludf.DUMMYFUNCTION("""COMPUTED_VALUE"""),"IRAO")</f>
        <v>IRAO</v>
      </c>
      <c r="B28" s="10">
        <f ca="1">IF($A28="","",IFERROR(SUMPRODUCT((Операции!$E$2:$E$299=$A28)*(Операции!$D$2:$D$299="Покупка")*Операции!$G$2:$G$299),0))</f>
        <v>10</v>
      </c>
      <c r="C28" s="10">
        <f ca="1">IF($A28="","",IFERROR(SUMPRODUCT((Операции!$E$2:$E$299=$A28)*(Операции!$D$2:$D$299="Продажа")*Операции!$G$2:$G$299),0))</f>
        <v>0</v>
      </c>
      <c r="D28" s="10">
        <f t="shared" ca="1" si="0"/>
        <v>10</v>
      </c>
      <c r="E28" s="10">
        <f ca="1">IF($A28="","",IFERROR(SUMPRODUCT((Операции!$E$2:$E$299=$A28)*(Операции!$D$2:$D$299="Покупка")*Операции!$G$2:$G$299*Операции!$H$2:$H$299)/SUMPRODUCT((Операции!$E$2:$E$299=$A28)*(Операции!$D$2:$D$299="Покупка")*Операции!$G$2:$G$299),0))</f>
        <v>2.30715</v>
      </c>
      <c r="F28" s="10">
        <f t="shared" ca="1" si="1"/>
        <v>23.0715</v>
      </c>
      <c r="G28" s="7">
        <f ca="1">VLOOKUP(A28,'Цены (API)'!A:C,3,0)</f>
        <v>2.5634999999999999</v>
      </c>
      <c r="H28" s="10">
        <f t="shared" ca="1" si="2"/>
        <v>25.634999999999998</v>
      </c>
      <c r="I28" s="10">
        <f t="shared" ca="1" si="3"/>
        <v>2.5634999999999977</v>
      </c>
      <c r="J28" s="21">
        <f t="shared" ca="1" si="4"/>
        <v>0.11111111111111101</v>
      </c>
      <c r="K28" s="1" t="s">
        <v>70</v>
      </c>
    </row>
    <row r="29" spans="1:26" ht="12.75" x14ac:dyDescent="0.35">
      <c r="A29" s="1" t="str">
        <f ca="1">IFERROR(__xludf.DUMMYFUNCTION("""COMPUTED_VALUE"""),"LKOH")</f>
        <v>LKOH</v>
      </c>
      <c r="B29" s="10">
        <f ca="1">IF($A29="","",IFERROR(SUMPRODUCT((Операции!$E$2:$E$299=$A29)*(Операции!$D$2:$D$299="Покупка")*Операции!$G$2:$G$299),0))</f>
        <v>2</v>
      </c>
      <c r="C29" s="10">
        <f ca="1">IF($A29="","",IFERROR(SUMPRODUCT((Операции!$E$2:$E$299=$A29)*(Операции!$D$2:$D$299="Продажа")*Операции!$G$2:$G$299),0))</f>
        <v>0</v>
      </c>
      <c r="D29" s="10">
        <f t="shared" ca="1" si="0"/>
        <v>2</v>
      </c>
      <c r="E29" s="10">
        <f ca="1">IF($A29="","",IFERROR(SUMPRODUCT((Операции!$E$2:$E$299=$A29)*(Операции!$D$2:$D$299="Покупка")*Операции!$G$2:$G$299*Операции!$H$2:$H$299)/SUMPRODUCT((Операции!$E$2:$E$299=$A29)*(Операции!$D$2:$D$299="Покупка")*Операции!$G$2:$G$299),0))</f>
        <v>6800</v>
      </c>
      <c r="F29" s="10">
        <f t="shared" ca="1" si="1"/>
        <v>13600</v>
      </c>
      <c r="G29" s="7">
        <f ca="1">VLOOKUP(A29,'Цены (API)'!A:C,3,0)</f>
        <v>5987</v>
      </c>
      <c r="H29" s="10">
        <f t="shared" ca="1" si="2"/>
        <v>11974</v>
      </c>
      <c r="I29" s="10">
        <f t="shared" ca="1" si="3"/>
        <v>-1626</v>
      </c>
      <c r="J29" s="21">
        <f t="shared" ca="1" si="4"/>
        <v>-0.11955882352941176</v>
      </c>
      <c r="K29" s="1" t="s">
        <v>61</v>
      </c>
    </row>
    <row r="30" spans="1:26" ht="12.75" x14ac:dyDescent="0.35">
      <c r="A30" s="1" t="str">
        <f ca="1">IFERROR(__xludf.DUMMYFUNCTION("""COMPUTED_VALUE"""),"NVTK")</f>
        <v>NVTK</v>
      </c>
      <c r="B30" s="10">
        <f ca="1">IF($A30="","",IFERROR(SUMPRODUCT((Операции!$E$2:$E$299=$A30)*(Операции!$D$2:$D$299="Покупка")*Операции!$G$2:$G$299),0))</f>
        <v>60</v>
      </c>
      <c r="C30" s="10">
        <f ca="1">IF($A30="","",IFERROR(SUMPRODUCT((Операции!$E$2:$E$299=$A30)*(Операции!$D$2:$D$299="Продажа")*Операции!$G$2:$G$299),0))</f>
        <v>0</v>
      </c>
      <c r="D30" s="10">
        <f t="shared" ca="1" si="0"/>
        <v>60</v>
      </c>
      <c r="E30" s="10">
        <f ca="1">IF($A30="","",IFERROR(SUMPRODUCT((Операции!$E$2:$E$299=$A30)*(Операции!$D$2:$D$299="Покупка")*Операции!$G$2:$G$299*Операции!$H$2:$H$299)/SUMPRODUCT((Операции!$E$2:$E$299=$A30)*(Операции!$D$2:$D$299="Покупка")*Операции!$G$2:$G$299),0))</f>
        <v>965.7</v>
      </c>
      <c r="F30" s="10">
        <f t="shared" ca="1" si="1"/>
        <v>57942</v>
      </c>
      <c r="G30" s="7">
        <f ca="1">VLOOKUP(A30,'Цены (API)'!A:C,3,0)</f>
        <v>1073</v>
      </c>
      <c r="H30" s="10">
        <f t="shared" ca="1" si="2"/>
        <v>64380</v>
      </c>
      <c r="I30" s="10">
        <f t="shared" ca="1" si="3"/>
        <v>6438</v>
      </c>
      <c r="J30" s="21">
        <f t="shared" ca="1" si="4"/>
        <v>0.1111111111111111</v>
      </c>
      <c r="K30" s="1" t="s">
        <v>61</v>
      </c>
    </row>
    <row r="31" spans="1:26" ht="12.75" x14ac:dyDescent="0.35">
      <c r="A31" s="1" t="str">
        <f ca="1">IFERROR(__xludf.DUMMYFUNCTION("""COMPUTED_VALUE"""),"ROSN")</f>
        <v>ROSN</v>
      </c>
      <c r="B31" s="10">
        <f ca="1">IF($A31="","",IFERROR(SUMPRODUCT((Операции!$E$2:$E$299=$A31)*(Операции!$D$2:$D$299="Покупка")*Операции!$G$2:$G$299),0))</f>
        <v>500</v>
      </c>
      <c r="C31" s="10">
        <f ca="1">IF($A31="","",IFERROR(SUMPRODUCT((Операции!$E$2:$E$299=$A31)*(Операции!$D$2:$D$299="Продажа")*Операции!$G$2:$G$299),0))</f>
        <v>0</v>
      </c>
      <c r="D31" s="10">
        <f t="shared" ca="1" si="0"/>
        <v>500</v>
      </c>
      <c r="E31" s="10">
        <f ca="1">IF($A31="","",IFERROR(SUMPRODUCT((Операции!$E$2:$E$299=$A31)*(Операции!$D$2:$D$299="Покупка")*Операции!$G$2:$G$299*Операции!$H$2:$H$299)/SUMPRODUCT((Операции!$E$2:$E$299=$A31)*(Операции!$D$2:$D$299="Покупка")*Операции!$G$2:$G$299),0))</f>
        <v>338.40000000000003</v>
      </c>
      <c r="F31" s="10">
        <f t="shared" ca="1" si="1"/>
        <v>169200.00000000003</v>
      </c>
      <c r="G31" s="7">
        <f ca="1">VLOOKUP(A31,'Цены (API)'!A:C,3,0)</f>
        <v>376</v>
      </c>
      <c r="H31" s="10">
        <f t="shared" ca="1" si="2"/>
        <v>188000</v>
      </c>
      <c r="I31" s="10">
        <f t="shared" ca="1" si="3"/>
        <v>18799.999999999971</v>
      </c>
      <c r="J31" s="21">
        <f t="shared" ca="1" si="4"/>
        <v>0.11111111111111092</v>
      </c>
      <c r="K31" s="1" t="s">
        <v>61</v>
      </c>
    </row>
    <row r="32" spans="1:26" ht="12.75" x14ac:dyDescent="0.35">
      <c r="A32" s="1" t="str">
        <f ca="1">IFERROR(__xludf.DUMMYFUNCTION("""COMPUTED_VALUE"""),"SBER")</f>
        <v>SBER</v>
      </c>
      <c r="B32" s="10">
        <f ca="1">IF($A32="","",IFERROR(SUMPRODUCT((Операции!$E$2:$E$299=$A32)*(Операции!$D$2:$D$299="Покупка")*Операции!$G$2:$G$299),0))</f>
        <v>272</v>
      </c>
      <c r="C32" s="10">
        <f ca="1">IF($A32="","",IFERROR(SUMPRODUCT((Операции!$E$2:$E$299=$A32)*(Операции!$D$2:$D$299="Продажа")*Операции!$G$2:$G$299),0))</f>
        <v>0</v>
      </c>
      <c r="D32" s="10">
        <f t="shared" ca="1" si="0"/>
        <v>272</v>
      </c>
      <c r="E32" s="10">
        <f ca="1">IF($A32="","",IFERROR(SUMPRODUCT((Операции!$E$2:$E$299=$A32)*(Операции!$D$2:$D$299="Покупка")*Операции!$G$2:$G$299*Операции!$H$2:$H$299)/SUMPRODUCT((Операции!$E$2:$E$299=$A32)*(Операции!$D$2:$D$299="Покупка")*Операции!$G$2:$G$299),0))</f>
        <v>278.58337499999999</v>
      </c>
      <c r="F32" s="10">
        <f t="shared" ca="1" si="1"/>
        <v>75774.678</v>
      </c>
      <c r="G32" s="7">
        <f ca="1">VLOOKUP(A32,'Цены (API)'!A:C,3,0)</f>
        <v>287.11</v>
      </c>
      <c r="H32" s="10">
        <f t="shared" ca="1" si="2"/>
        <v>78093.919999999998</v>
      </c>
      <c r="I32" s="10">
        <f t="shared" ca="1" si="3"/>
        <v>2319.2419999999984</v>
      </c>
      <c r="J32" s="21">
        <f t="shared" ca="1" si="4"/>
        <v>3.0607084862835029E-2</v>
      </c>
      <c r="K32" s="1" t="s">
        <v>64</v>
      </c>
    </row>
    <row r="33" spans="1:11" ht="12.75" x14ac:dyDescent="0.35">
      <c r="A33" s="1" t="str">
        <f ca="1">IFERROR(__xludf.DUMMYFUNCTION("""COMPUTED_VALUE"""),"SBERP")</f>
        <v>SBERP</v>
      </c>
      <c r="B33" s="10">
        <f ca="1">IF($A33="","",IFERROR(SUMPRODUCT((Операции!$E$2:$E$299=$A33)*(Операции!$D$2:$D$299="Покупка")*Операции!$G$2:$G$299),0))</f>
        <v>40</v>
      </c>
      <c r="C33" s="10">
        <f ca="1">IF($A33="","",IFERROR(SUMPRODUCT((Операции!$E$2:$E$299=$A33)*(Операции!$D$2:$D$299="Продажа")*Операции!$G$2:$G$299),0))</f>
        <v>0</v>
      </c>
      <c r="D33" s="10">
        <f t="shared" ca="1" si="0"/>
        <v>40</v>
      </c>
      <c r="E33" s="10">
        <f ca="1">IF($A33="","",IFERROR(SUMPRODUCT((Операции!$E$2:$E$299=$A33)*(Операции!$D$2:$D$299="Покупка")*Операции!$G$2:$G$299*Операции!$H$2:$H$299)/SUMPRODUCT((Операции!$E$2:$E$299=$A33)*(Операции!$D$2:$D$299="Покупка")*Операции!$G$2:$G$299),0))</f>
        <v>258.714</v>
      </c>
      <c r="F33" s="10">
        <f t="shared" ca="1" si="1"/>
        <v>10348.56</v>
      </c>
      <c r="G33" s="7">
        <f ca="1">VLOOKUP(A33,'Цены (API)'!A:C,3,0)</f>
        <v>287.45999999999998</v>
      </c>
      <c r="H33" s="10">
        <f t="shared" ca="1" si="2"/>
        <v>11498.4</v>
      </c>
      <c r="I33" s="10">
        <f t="shared" ca="1" si="3"/>
        <v>1149.8400000000001</v>
      </c>
      <c r="J33" s="21">
        <f t="shared" ca="1" si="4"/>
        <v>0.11111111111111113</v>
      </c>
      <c r="K33" s="1" t="s">
        <v>64</v>
      </c>
    </row>
    <row r="34" spans="1:11" ht="12.75" x14ac:dyDescent="0.35">
      <c r="A34" s="1" t="str">
        <f ca="1">IFERROR(__xludf.DUMMYFUNCTION("""COMPUTED_VALUE"""),"X5")</f>
        <v>X5</v>
      </c>
      <c r="B34" s="10">
        <f ca="1">IF($A34="","",IFERROR(SUMPRODUCT((Операции!$E$2:$E$299=$A34)*(Операции!$D$2:$D$299="Покупка")*Операции!$G$2:$G$299),0))</f>
        <v>7</v>
      </c>
      <c r="C34" s="10">
        <f ca="1">IF($A34="","",IFERROR(SUMPRODUCT((Операции!$E$2:$E$299=$A34)*(Операции!$D$2:$D$299="Продажа")*Операции!$G$2:$G$299),0))</f>
        <v>0</v>
      </c>
      <c r="D34" s="10">
        <f t="shared" ca="1" si="0"/>
        <v>7</v>
      </c>
      <c r="E34" s="10">
        <f ca="1">IF($A34="","",IFERROR(SUMPRODUCT((Операции!$E$2:$E$299=$A34)*(Операции!$D$2:$D$299="Покупка")*Операции!$G$2:$G$299*Операции!$H$2:$H$299)/SUMPRODUCT((Операции!$E$2:$E$299=$A34)*(Операции!$D$2:$D$299="Покупка")*Операции!$G$2:$G$299),0))</f>
        <v>1909.3500000000001</v>
      </c>
      <c r="F34" s="10">
        <f t="shared" ca="1" si="1"/>
        <v>13365.45</v>
      </c>
      <c r="G34" s="7">
        <f ca="1">VLOOKUP(A34,'Цены (API)'!A:C,3,0)</f>
        <v>2121.5</v>
      </c>
      <c r="H34" s="10">
        <f t="shared" ca="1" si="2"/>
        <v>14850.5</v>
      </c>
      <c r="I34" s="10">
        <f t="shared" ca="1" si="3"/>
        <v>1485.0499999999993</v>
      </c>
      <c r="J34" s="21">
        <f t="shared" ca="1" si="4"/>
        <v>0.11111111111111105</v>
      </c>
      <c r="K34" s="1" t="s">
        <v>69</v>
      </c>
    </row>
    <row r="35" spans="1:11" ht="12.75" x14ac:dyDescent="0.35">
      <c r="A35" s="1" t="str">
        <f ca="1">IFERROR(__xludf.DUMMYFUNCTION("""COMPUTED_VALUE"""),"YDEX")</f>
        <v>YDEX</v>
      </c>
      <c r="B35" s="10">
        <f ca="1">IF($A35="","",IFERROR(SUMPRODUCT((Операции!$E$2:$E$299=$A35)*(Операции!$D$2:$D$299="Покупка")*Операции!$G$2:$G$299),0))</f>
        <v>100</v>
      </c>
      <c r="C35" s="10">
        <f ca="1">IF($A35="","",IFERROR(SUMPRODUCT((Операции!$E$2:$E$299=$A35)*(Операции!$D$2:$D$299="Продажа")*Операции!$G$2:$G$299),0))</f>
        <v>0</v>
      </c>
      <c r="D35" s="10">
        <f t="shared" ca="1" si="0"/>
        <v>100</v>
      </c>
      <c r="E35" s="10">
        <f ca="1">IF($A35="","",IFERROR(SUMPRODUCT((Операции!$E$2:$E$299=$A35)*(Операции!$D$2:$D$299="Покупка")*Операции!$G$2:$G$299*Операции!$H$2:$H$299)/SUMPRODUCT((Операции!$E$2:$E$299=$A35)*(Операции!$D$2:$D$299="Покупка")*Операции!$G$2:$G$299),0))</f>
        <v>3155.85</v>
      </c>
      <c r="F35" s="10">
        <f t="shared" ca="1" si="1"/>
        <v>315585</v>
      </c>
      <c r="G35" s="7">
        <f ca="1">VLOOKUP(A35,'Цены (API)'!A:C,3,0)</f>
        <v>3506.5</v>
      </c>
      <c r="H35" s="10">
        <f t="shared" ca="1" si="2"/>
        <v>350650</v>
      </c>
      <c r="I35" s="10">
        <f t="shared" ca="1" si="3"/>
        <v>35065</v>
      </c>
      <c r="J35" s="21">
        <f t="shared" ca="1" si="4"/>
        <v>0.1111111111111111</v>
      </c>
      <c r="K35" s="1" t="s">
        <v>66</v>
      </c>
    </row>
    <row r="36" spans="1:11" ht="12.75" x14ac:dyDescent="0.35">
      <c r="B36" s="10" t="str">
        <f>IF($A36="","",IFERROR(SUMPRODUCT((Операции!$E$2:$E$299=$A36)*(Операции!$D$2:$D$299="Покупка")*Операции!$G$2:$G$299),0))</f>
        <v/>
      </c>
      <c r="C36" s="10" t="str">
        <f>IF($A36="","",IFERROR(SUMPRODUCT((Операции!$E$2:$E$299=$A36)*(Операции!$D$2:$D$299="Продажа")*Операции!$G$2:$G$299),0))</f>
        <v/>
      </c>
      <c r="D36" s="10" t="str">
        <f t="shared" si="0"/>
        <v/>
      </c>
      <c r="E36" s="10" t="str">
        <f>IF($A36="","",IFERROR(SUMPRODUCT((Операции!$E$2:$E$299=$A36)*(Операции!$D$2:$D$299="Покупка")*Операции!$G$2:$G$299*Операции!$H$2:$H$299)/SUMPRODUCT((Операции!$E$2:$E$299=$A36)*(Операции!$D$2:$D$299="Покупка")*Операции!$G$2:$G$299),0))</f>
        <v/>
      </c>
      <c r="F36" s="10" t="str">
        <f t="shared" si="1"/>
        <v/>
      </c>
      <c r="G36" s="7"/>
      <c r="H36" s="10" t="str">
        <f t="shared" si="2"/>
        <v/>
      </c>
      <c r="I36" s="10" t="str">
        <f t="shared" si="3"/>
        <v/>
      </c>
      <c r="J36" s="21" t="str">
        <f t="shared" si="4"/>
        <v/>
      </c>
      <c r="K36" s="1"/>
    </row>
    <row r="37" spans="1:11" ht="12.75" x14ac:dyDescent="0.35">
      <c r="B37" s="10" t="str">
        <f>IF($A37="","",IFERROR(SUMPRODUCT((Операции!$E$2:$E$299=$A37)*(Операции!$D$2:$D$299="Покупка")*Операции!$G$2:$G$299),0))</f>
        <v/>
      </c>
      <c r="C37" s="10" t="str">
        <f>IF($A37="","",IFERROR(SUMPRODUCT((Операции!$E$2:$E$299=$A37)*(Операции!$D$2:$D$299="Продажа")*Операции!$G$2:$G$299),0))</f>
        <v/>
      </c>
      <c r="D37" s="10" t="str">
        <f t="shared" si="0"/>
        <v/>
      </c>
      <c r="E37" s="10" t="str">
        <f>IF($A37="","",IFERROR(SUMPRODUCT((Операции!$E$2:$E$299=$A37)*(Операции!$D$2:$D$299="Покупка")*Операции!$G$2:$G$299*Операции!$H$2:$H$299)/SUMPRODUCT((Операции!$E$2:$E$299=$A37)*(Операции!$D$2:$D$299="Покупка")*Операции!$G$2:$G$299),0))</f>
        <v/>
      </c>
      <c r="F37" s="10" t="str">
        <f t="shared" si="1"/>
        <v/>
      </c>
      <c r="G37" s="7"/>
      <c r="H37" s="10" t="str">
        <f t="shared" si="2"/>
        <v/>
      </c>
      <c r="I37" s="10" t="str">
        <f t="shared" si="3"/>
        <v/>
      </c>
      <c r="J37" s="21" t="str">
        <f t="shared" si="4"/>
        <v/>
      </c>
      <c r="K37" s="1"/>
    </row>
    <row r="38" spans="1:11" ht="12.75" x14ac:dyDescent="0.35">
      <c r="B38" s="10" t="str">
        <f>IF($A38="","",IFERROR(SUMPRODUCT((Операции!$E$2:$E$299=$A38)*(Операции!$D$2:$D$299="Покупка")*Операции!$G$2:$G$299),0))</f>
        <v/>
      </c>
      <c r="C38" s="10" t="str">
        <f>IF($A38="","",IFERROR(SUMPRODUCT((Операции!$E$2:$E$299=$A38)*(Операции!$D$2:$D$299="Продажа")*Операции!$G$2:$G$299),0))</f>
        <v/>
      </c>
      <c r="D38" s="10" t="str">
        <f t="shared" si="0"/>
        <v/>
      </c>
      <c r="E38" s="10" t="str">
        <f>IF($A38="","",IFERROR(SUMPRODUCT((Операции!$E$2:$E$299=$A38)*(Операции!$D$2:$D$299="Покупка")*Операции!$G$2:$G$299*Операции!$H$2:$H$299)/SUMPRODUCT((Операции!$E$2:$E$299=$A38)*(Операции!$D$2:$D$299="Покупка")*Операции!$G$2:$G$299),0))</f>
        <v/>
      </c>
      <c r="F38" s="10" t="str">
        <f t="shared" si="1"/>
        <v/>
      </c>
      <c r="G38" s="7"/>
      <c r="H38" s="10" t="str">
        <f t="shared" si="2"/>
        <v/>
      </c>
      <c r="I38" s="10" t="str">
        <f t="shared" si="3"/>
        <v/>
      </c>
      <c r="J38" s="21" t="str">
        <f t="shared" si="4"/>
        <v/>
      </c>
      <c r="K38" s="1"/>
    </row>
    <row r="39" spans="1:11" ht="12.75" x14ac:dyDescent="0.35">
      <c r="B39" s="10" t="str">
        <f>IF($A39="","",IFERROR(SUMPRODUCT((Операции!$E$2:$E$299=$A39)*(Операции!$D$2:$D$299="Покупка")*Операции!$G$2:$G$299),0))</f>
        <v/>
      </c>
      <c r="C39" s="10" t="str">
        <f>IF($A39="","",IFERROR(SUMPRODUCT((Операции!$E$2:$E$299=$A39)*(Операции!$D$2:$D$299="Продажа")*Операции!$G$2:$G$299),0))</f>
        <v/>
      </c>
      <c r="D39" s="10" t="str">
        <f t="shared" si="0"/>
        <v/>
      </c>
      <c r="E39" s="10" t="str">
        <f>IF($A39="","",IFERROR(SUMPRODUCT((Операции!$E$2:$E$299=$A39)*(Операции!$D$2:$D$299="Покупка")*Операции!$G$2:$G$299*Операции!$H$2:$H$299)/SUMPRODUCT((Операции!$E$2:$E$299=$A39)*(Операции!$D$2:$D$299="Покупка")*Операции!$G$2:$G$299),0))</f>
        <v/>
      </c>
      <c r="F39" s="10" t="str">
        <f t="shared" si="1"/>
        <v/>
      </c>
      <c r="G39" s="7"/>
      <c r="H39" s="10" t="str">
        <f t="shared" si="2"/>
        <v/>
      </c>
      <c r="I39" s="10" t="str">
        <f t="shared" si="3"/>
        <v/>
      </c>
      <c r="J39" s="21" t="str">
        <f t="shared" si="4"/>
        <v/>
      </c>
      <c r="K39" s="1"/>
    </row>
    <row r="40" spans="1:11" ht="12.75" x14ac:dyDescent="0.35">
      <c r="B40" s="10" t="str">
        <f>IF($A40="","",IFERROR(SUMPRODUCT((Операции!$E$2:$E$299=$A40)*(Операции!$D$2:$D$299="Покупка")*Операции!$G$2:$G$299),0))</f>
        <v/>
      </c>
      <c r="C40" s="10" t="str">
        <f>IF($A40="","",IFERROR(SUMPRODUCT((Операции!$E$2:$E$299=$A40)*(Операции!$D$2:$D$299="Продажа")*Операции!$G$2:$G$299),0))</f>
        <v/>
      </c>
      <c r="D40" s="10" t="str">
        <f t="shared" si="0"/>
        <v/>
      </c>
      <c r="E40" s="10" t="str">
        <f>IF($A40="","",IFERROR(SUMPRODUCT((Операции!$E$2:$E$299=$A40)*(Операции!$D$2:$D$299="Покупка")*Операции!$G$2:$G$299*Операции!$H$2:$H$299)/SUMPRODUCT((Операции!$E$2:$E$299=$A40)*(Операции!$D$2:$D$299="Покупка")*Операции!$G$2:$G$299),0))</f>
        <v/>
      </c>
      <c r="F40" s="10" t="str">
        <f t="shared" si="1"/>
        <v/>
      </c>
      <c r="G40" s="7"/>
      <c r="H40" s="10" t="str">
        <f t="shared" si="2"/>
        <v/>
      </c>
      <c r="I40" s="10" t="str">
        <f t="shared" si="3"/>
        <v/>
      </c>
      <c r="J40" s="21" t="str">
        <f t="shared" si="4"/>
        <v/>
      </c>
      <c r="K40" s="1"/>
    </row>
    <row r="41" spans="1:11" ht="12.75" x14ac:dyDescent="0.35">
      <c r="B41" s="10" t="str">
        <f>IF($A41="","",IFERROR(SUMPRODUCT((Операции!$E$2:$E$299=$A41)*(Операции!$D$2:$D$299="Покупка")*Операции!$G$2:$G$299),0))</f>
        <v/>
      </c>
      <c r="C41" s="10" t="str">
        <f>IF($A41="","",IFERROR(SUMPRODUCT((Операции!$E$2:$E$299=$A41)*(Операции!$D$2:$D$299="Продажа")*Операции!$G$2:$G$299),0))</f>
        <v/>
      </c>
      <c r="D41" s="10" t="str">
        <f t="shared" si="0"/>
        <v/>
      </c>
      <c r="E41" s="10" t="str">
        <f>IF($A41="","",IFERROR(SUMPRODUCT((Операции!$E$2:$E$299=$A41)*(Операции!$D$2:$D$299="Покупка")*Операции!$G$2:$G$299*Операции!$H$2:$H$299)/SUMPRODUCT((Операции!$E$2:$E$299=$A41)*(Операции!$D$2:$D$299="Покупка")*Операции!$G$2:$G$299),0))</f>
        <v/>
      </c>
      <c r="F41" s="10" t="str">
        <f t="shared" si="1"/>
        <v/>
      </c>
      <c r="G41" s="7"/>
      <c r="H41" s="10" t="str">
        <f t="shared" si="2"/>
        <v/>
      </c>
      <c r="I41" s="10" t="str">
        <f t="shared" si="3"/>
        <v/>
      </c>
      <c r="J41" s="21" t="str">
        <f t="shared" si="4"/>
        <v/>
      </c>
      <c r="K41" s="1"/>
    </row>
    <row r="42" spans="1:11" ht="12.75" x14ac:dyDescent="0.35">
      <c r="B42" s="10" t="str">
        <f>IF($A42="","",IFERROR(SUMPRODUCT((Операции!$E$2:$E$299=$A42)*(Операции!$D$2:$D$299="Покупка")*Операции!$G$2:$G$299),0))</f>
        <v/>
      </c>
      <c r="C42" s="10" t="str">
        <f>IF($A42="","",IFERROR(SUMPRODUCT((Операции!$E$2:$E$299=$A42)*(Операции!$D$2:$D$299="Продажа")*Операции!$G$2:$G$299),0))</f>
        <v/>
      </c>
      <c r="D42" s="10" t="str">
        <f t="shared" si="0"/>
        <v/>
      </c>
      <c r="E42" s="10" t="str">
        <f>IF($A42="","",IFERROR(SUMPRODUCT((Операции!$E$2:$E$299=$A42)*(Операции!$D$2:$D$299="Покупка")*Операции!$G$2:$G$299*Операции!$H$2:$H$299)/SUMPRODUCT((Операции!$E$2:$E$299=$A42)*(Операции!$D$2:$D$299="Покупка")*Операции!$G$2:$G$299),0))</f>
        <v/>
      </c>
      <c r="F42" s="10" t="str">
        <f t="shared" si="1"/>
        <v/>
      </c>
      <c r="G42" s="7"/>
      <c r="H42" s="10" t="str">
        <f t="shared" si="2"/>
        <v/>
      </c>
      <c r="I42" s="10" t="str">
        <f t="shared" si="3"/>
        <v/>
      </c>
      <c r="J42" s="21" t="str">
        <f t="shared" si="4"/>
        <v/>
      </c>
      <c r="K42" s="1"/>
    </row>
    <row r="43" spans="1:11" ht="12.75" x14ac:dyDescent="0.35">
      <c r="B43" s="10" t="str">
        <f>IF($A43="","",IFERROR(SUMPRODUCT((Операции!$E$2:$E$299=$A43)*(Операции!$D$2:$D$299="Покупка")*Операции!$G$2:$G$299),0))</f>
        <v/>
      </c>
      <c r="C43" s="10" t="str">
        <f>IF($A43="","",IFERROR(SUMPRODUCT((Операции!$E$2:$E$299=$A43)*(Операции!$D$2:$D$299="Продажа")*Операции!$G$2:$G$299),0))</f>
        <v/>
      </c>
      <c r="D43" s="10" t="str">
        <f t="shared" si="0"/>
        <v/>
      </c>
      <c r="E43" s="10" t="str">
        <f>IF($A43="","",IFERROR(SUMPRODUCT((Операции!$E$2:$E$299=$A43)*(Операции!$D$2:$D$299="Покупка")*Операции!$G$2:$G$299*Операции!$H$2:$H$299)/SUMPRODUCT((Операции!$E$2:$E$299=$A43)*(Операции!$D$2:$D$299="Покупка")*Операции!$G$2:$G$299),0))</f>
        <v/>
      </c>
      <c r="F43" s="10" t="str">
        <f t="shared" si="1"/>
        <v/>
      </c>
      <c r="G43" s="7"/>
      <c r="H43" s="10" t="str">
        <f t="shared" si="2"/>
        <v/>
      </c>
      <c r="I43" s="10" t="str">
        <f t="shared" si="3"/>
        <v/>
      </c>
      <c r="J43" s="21" t="str">
        <f t="shared" si="4"/>
        <v/>
      </c>
      <c r="K43" s="1"/>
    </row>
    <row r="44" spans="1:11" ht="12.75" x14ac:dyDescent="0.35">
      <c r="B44" s="10" t="str">
        <f>IF($A44="","",IFERROR(SUMPRODUCT((Операции!$E$2:$E$299=$A44)*(Операции!$D$2:$D$299="Покупка")*Операции!$G$2:$G$299),0))</f>
        <v/>
      </c>
      <c r="C44" s="10" t="str">
        <f>IF($A44="","",IFERROR(SUMPRODUCT((Операции!$E$2:$E$299=$A44)*(Операции!$D$2:$D$299="Продажа")*Операции!$G$2:$G$299),0))</f>
        <v/>
      </c>
      <c r="D44" s="10" t="str">
        <f t="shared" si="0"/>
        <v/>
      </c>
      <c r="E44" s="10" t="str">
        <f>IF($A44="","",IFERROR(SUMPRODUCT((Операции!$E$2:$E$299=$A44)*(Операции!$D$2:$D$299="Покупка")*Операции!$G$2:$G$299*Операции!$H$2:$H$299)/SUMPRODUCT((Операции!$E$2:$E$299=$A44)*(Операции!$D$2:$D$299="Покупка")*Операции!$G$2:$G$299),0))</f>
        <v/>
      </c>
      <c r="F44" s="10" t="str">
        <f t="shared" si="1"/>
        <v/>
      </c>
      <c r="G44" s="7"/>
      <c r="H44" s="10" t="str">
        <f t="shared" si="2"/>
        <v/>
      </c>
      <c r="I44" s="10" t="str">
        <f t="shared" si="3"/>
        <v/>
      </c>
      <c r="J44" s="21" t="str">
        <f t="shared" si="4"/>
        <v/>
      </c>
      <c r="K44" s="1"/>
    </row>
    <row r="45" spans="1:11" ht="12.75" x14ac:dyDescent="0.35">
      <c r="B45" s="10" t="str">
        <f>IF($A45="","",IFERROR(SUMPRODUCT((Операции!$E$2:$E$299=$A45)*(Операции!$D$2:$D$299="Покупка")*Операции!$G$2:$G$299),0))</f>
        <v/>
      </c>
      <c r="C45" s="10" t="str">
        <f>IF($A45="","",IFERROR(SUMPRODUCT((Операции!$E$2:$E$299=$A45)*(Операции!$D$2:$D$299="Продажа")*Операции!$G$2:$G$299),0))</f>
        <v/>
      </c>
      <c r="D45" s="10" t="str">
        <f t="shared" si="0"/>
        <v/>
      </c>
      <c r="E45" s="10" t="str">
        <f>IF($A45="","",IFERROR(SUMPRODUCT((Операции!$E$2:$E$299=$A45)*(Операции!$D$2:$D$299="Покупка")*Операции!$G$2:$G$299*Операции!$H$2:$H$299)/SUMPRODUCT((Операции!$E$2:$E$299=$A45)*(Операции!$D$2:$D$299="Покупка")*Операции!$G$2:$G$299),0))</f>
        <v/>
      </c>
      <c r="F45" s="10" t="str">
        <f t="shared" si="1"/>
        <v/>
      </c>
      <c r="G45" s="7"/>
      <c r="H45" s="10" t="str">
        <f t="shared" si="2"/>
        <v/>
      </c>
      <c r="I45" s="10" t="str">
        <f t="shared" si="3"/>
        <v/>
      </c>
      <c r="J45" s="21" t="str">
        <f t="shared" si="4"/>
        <v/>
      </c>
      <c r="K45" s="1"/>
    </row>
    <row r="46" spans="1:11" ht="12.75" x14ac:dyDescent="0.35">
      <c r="B46" s="10" t="str">
        <f>IF($A46="","",IFERROR(SUMPRODUCT((Операции!$E$2:$E$299=$A46)*(Операции!$D$2:$D$299="Покупка")*Операции!$G$2:$G$299),0))</f>
        <v/>
      </c>
      <c r="C46" s="10" t="str">
        <f>IF($A46="","",IFERROR(SUMPRODUCT((Операции!$E$2:$E$299=$A46)*(Операции!$D$2:$D$299="Продажа")*Операции!$G$2:$G$299),0))</f>
        <v/>
      </c>
      <c r="D46" s="10" t="str">
        <f t="shared" si="0"/>
        <v/>
      </c>
      <c r="E46" s="10" t="str">
        <f>IF($A46="","",IFERROR(SUMPRODUCT((Операции!$E$2:$E$299=$A46)*(Операции!$D$2:$D$299="Покупка")*Операции!$G$2:$G$299*Операции!$H$2:$H$299)/SUMPRODUCT((Операции!$E$2:$E$299=$A46)*(Операции!$D$2:$D$299="Покупка")*Операции!$G$2:$G$299),0))</f>
        <v/>
      </c>
      <c r="F46" s="10" t="str">
        <f t="shared" si="1"/>
        <v/>
      </c>
      <c r="G46" s="7"/>
      <c r="H46" s="10" t="str">
        <f t="shared" si="2"/>
        <v/>
      </c>
      <c r="I46" s="10" t="str">
        <f t="shared" si="3"/>
        <v/>
      </c>
      <c r="J46" s="21" t="str">
        <f t="shared" si="4"/>
        <v/>
      </c>
      <c r="K46" s="1"/>
    </row>
    <row r="53" spans="1:8" ht="13.15" x14ac:dyDescent="0.4">
      <c r="A53" s="32" t="s">
        <v>113</v>
      </c>
      <c r="B53" s="31"/>
      <c r="C53" s="31"/>
      <c r="E53" s="32" t="s">
        <v>122</v>
      </c>
      <c r="F53" s="31"/>
      <c r="G53" s="31"/>
      <c r="H53" t="s">
        <v>121</v>
      </c>
    </row>
    <row r="54" spans="1:8" ht="13.15" x14ac:dyDescent="0.4">
      <c r="A54" s="2" t="s">
        <v>112</v>
      </c>
      <c r="B54" s="2" t="s">
        <v>114</v>
      </c>
      <c r="E54" s="2" t="s">
        <v>115</v>
      </c>
      <c r="F54" s="2" t="s">
        <v>116</v>
      </c>
      <c r="G54" s="2" t="s">
        <v>117</v>
      </c>
    </row>
    <row r="55" spans="1:8" ht="12.75" x14ac:dyDescent="0.35">
      <c r="A55" s="1" t="str">
        <f t="array" ref="A55">IFERROR(INDEX(Справочники!$C$2:$C$9,1),"")</f>
        <v>Нефть и газ</v>
      </c>
      <c r="B55" s="10">
        <f t="shared" ref="B55:B62" ca="1" si="5">IF($A55="","",SUMIF($K$27:$K$46,$A55,$G$27:$G$46))</f>
        <v>7436</v>
      </c>
      <c r="E55" s="24" t="s">
        <v>125</v>
      </c>
      <c r="F55" s="10">
        <f>SUMIFS(Операции!I:I,Операции!A:A,Дашборд!$E55,Операции!B:B,Дашборд!$D$1,Операции!D:D,"Дивиденд")+SUMIFS(Операции!I:I,Операции!A:A,Дашборд!$E55,Операции!B:B,Дашборд!$D$1,Операции!D:D,"Купон")</f>
        <v>0</v>
      </c>
      <c r="G55" s="7">
        <v>10000</v>
      </c>
    </row>
    <row r="56" spans="1:8" ht="12.75" x14ac:dyDescent="0.35">
      <c r="A56" s="1" t="str">
        <f t="array" ref="A56">IFERROR(INDEX(Справочники!$C$2:$C$9,2),"")</f>
        <v>Финансы</v>
      </c>
      <c r="B56" s="10">
        <f t="shared" ca="1" si="5"/>
        <v>574.56999999999994</v>
      </c>
      <c r="E56" s="24" t="s">
        <v>126</v>
      </c>
      <c r="F56" s="10">
        <f>SUMIFS(Операции!I:I,Операции!A:A,Дашборд!$E56,Операции!B:B,Дашборд!$D$1,Операции!D:D,"Дивиденд")+SUMIFS(Операции!I:I,Операции!A:A,Дашборд!$E56,Операции!B:B,Дашборд!$D$1,Операции!D:D,"Купон")</f>
        <v>0</v>
      </c>
      <c r="G56" s="7">
        <v>10000</v>
      </c>
    </row>
    <row r="57" spans="1:8" ht="12.75" x14ac:dyDescent="0.35">
      <c r="A57" s="1" t="str">
        <f t="array" ref="A57">IFERROR(INDEX(Справочники!$C$2:$C$9,3),"")</f>
        <v>ИТ</v>
      </c>
      <c r="B57" s="10">
        <f t="shared" ca="1" si="5"/>
        <v>3506.5</v>
      </c>
      <c r="E57" s="24" t="s">
        <v>127</v>
      </c>
      <c r="F57" s="10">
        <f>SUMIFS(Операции!I:I,Операции!A:A,Дашборд!$E57,Операции!B:B,Дашборд!$D$1,Операции!D:D,"Дивиденд")+SUMIFS(Операции!I:I,Операции!A:A,Дашборд!$E57,Операции!B:B,Дашборд!$D$1,Операции!D:D,"Купон")</f>
        <v>7000</v>
      </c>
      <c r="G57" s="7">
        <v>10000</v>
      </c>
    </row>
    <row r="58" spans="1:8" ht="12.75" x14ac:dyDescent="0.35">
      <c r="A58" s="1" t="str">
        <f t="array" ref="A58">IFERROR(INDEX(Справочники!$C$2:$C$9,4),"")</f>
        <v>Металлургия и добыча</v>
      </c>
      <c r="B58" s="10">
        <f t="shared" si="5"/>
        <v>0</v>
      </c>
      <c r="E58" s="24" t="s">
        <v>128</v>
      </c>
      <c r="F58" s="10">
        <f>SUMIFS(Операции!I:I,Операции!A:A,Дашборд!$E58,Операции!B:B,Дашборд!$D$1,Операции!D:D,"Дивиденд")+SUMIFS(Операции!I:I,Операции!A:A,Дашборд!$E58,Операции!B:B,Дашборд!$D$1,Операции!D:D,"Купон")</f>
        <v>0</v>
      </c>
      <c r="G58" s="7">
        <v>20000</v>
      </c>
    </row>
    <row r="59" spans="1:8" ht="12.75" x14ac:dyDescent="0.35">
      <c r="A59" s="1" t="str">
        <f t="array" ref="A59">IFERROR(INDEX(Справочники!$C$2:$C$9,5),"")</f>
        <v>Потребительский</v>
      </c>
      <c r="B59" s="10">
        <f t="shared" ca="1" si="5"/>
        <v>2374.17</v>
      </c>
      <c r="E59" s="24" t="s">
        <v>129</v>
      </c>
      <c r="F59" s="10">
        <f>SUMIFS(Операции!I:I,Операции!A:A,Дашборд!$E59,Операции!B:B,Дашборд!$D$1,Операции!D:D,"Дивиденд")+SUMIFS(Операции!I:I,Операции!A:A,Дашборд!$E59,Операции!B:B,Дашборд!$D$1,Операции!D:D,"Купон")</f>
        <v>0</v>
      </c>
      <c r="G59" s="7">
        <v>20000</v>
      </c>
    </row>
    <row r="60" spans="1:8" ht="12.75" x14ac:dyDescent="0.35">
      <c r="A60" s="1" t="str">
        <f t="array" ref="A60">IFERROR(INDEX(Справочники!$C$2:$C$9,6),"")</f>
        <v>Электроэнергетика</v>
      </c>
      <c r="B60" s="10">
        <f t="shared" ca="1" si="5"/>
        <v>2.5634999999999999</v>
      </c>
      <c r="E60" s="24" t="s">
        <v>130</v>
      </c>
      <c r="F60" s="10">
        <f>SUMIFS(Операции!I:I,Операции!A:A,Дашборд!$E60,Операции!B:B,Дашборд!$D$1,Операции!D:D,"Дивиденд")+SUMIFS(Операции!I:I,Операции!A:A,Дашборд!$E60,Операции!B:B,Дашборд!$D$1,Операции!D:D,"Купон")</f>
        <v>0</v>
      </c>
      <c r="G60" s="7">
        <v>20000</v>
      </c>
    </row>
    <row r="61" spans="1:8" ht="12.75" x14ac:dyDescent="0.35">
      <c r="A61" s="1" t="str">
        <f t="array" ref="A61">IFERROR(INDEX(Справочники!$C$2:$C$9,7),"")</f>
        <v>Девелопмент</v>
      </c>
      <c r="B61" s="10">
        <f t="shared" si="5"/>
        <v>0</v>
      </c>
      <c r="E61" s="24" t="s">
        <v>131</v>
      </c>
      <c r="F61" s="10">
        <f>SUMIFS(Операции!I:I,Операции!A:A,Дашборд!$E61,Операции!B:B,Дашборд!$D$1,Операции!D:D,"Дивиденд")+SUMIFS(Операции!I:I,Операции!A:A,Дашборд!$E61,Операции!B:B,Дашборд!$D$1,Операции!D:D,"Купон")</f>
        <v>0</v>
      </c>
      <c r="G61" s="7">
        <v>20000</v>
      </c>
    </row>
    <row r="62" spans="1:8" ht="12.75" x14ac:dyDescent="0.35">
      <c r="A62" s="1" t="str">
        <f t="array" ref="A62">IFERROR(INDEX(Справочники!$C$2:$C$9,8),"")</f>
        <v>Другое</v>
      </c>
      <c r="B62" s="10">
        <f t="shared" si="5"/>
        <v>0</v>
      </c>
      <c r="E62" s="24" t="s">
        <v>132</v>
      </c>
      <c r="F62" s="10">
        <f>SUMIFS(Операции!I:I,Операции!A:A,Дашборд!$E62,Операции!B:B,Дашборд!$D$1,Операции!D:D,"Дивиденд")+SUMIFS(Операции!I:I,Операции!A:A,Дашборд!$E62,Операции!B:B,Дашборд!$D$1,Операции!D:D,"Купон")</f>
        <v>0</v>
      </c>
      <c r="G62" s="7">
        <v>20000</v>
      </c>
    </row>
    <row r="63" spans="1:8" ht="12.75" x14ac:dyDescent="0.35">
      <c r="A63" s="18" t="s">
        <v>118</v>
      </c>
      <c r="E63" s="24" t="s">
        <v>124</v>
      </c>
      <c r="F63" s="10">
        <f>SUMIFS(Операции!I:I,Операции!A:A,Дашборд!$E63,Операции!B:B,Дашборд!$D$1,Операции!D:D,"Дивиденд")+SUMIFS(Операции!I:I,Операции!A:A,Дашборд!$E63,Операции!B:B,Дашборд!$D$1,Операции!D:D,"Купон")</f>
        <v>2897</v>
      </c>
      <c r="G63" s="7">
        <v>20000</v>
      </c>
    </row>
    <row r="64" spans="1:8" ht="12.75" x14ac:dyDescent="0.35">
      <c r="E64" s="24" t="s">
        <v>133</v>
      </c>
      <c r="F64" s="10">
        <f>SUMIFS(Операции!I:I,Операции!A:A,Дашборд!$E64,Операции!B:B,Дашборд!$D$1,Операции!D:D,"Дивиденд")+SUMIFS(Операции!I:I,Операции!A:A,Дашборд!$E64,Операции!B:B,Дашборд!$D$1,Операции!D:D,"Купон")</f>
        <v>0</v>
      </c>
      <c r="G64" s="7">
        <v>20000</v>
      </c>
    </row>
    <row r="65" spans="1:14" ht="12.75" x14ac:dyDescent="0.35">
      <c r="E65" s="24" t="s">
        <v>134</v>
      </c>
      <c r="F65" s="10">
        <f>SUMIFS(Операции!I:I,Операции!A:A,Дашборд!$E65,Операции!B:B,Дашборд!$D$1,Операции!D:D,"Дивиденд")+SUMIFS(Операции!I:I,Операции!A:A,Дашборд!$E65,Операции!B:B,Дашборд!$D$1,Операции!D:D,"Купон")</f>
        <v>0</v>
      </c>
      <c r="G65" s="7">
        <v>20000</v>
      </c>
    </row>
    <row r="66" spans="1:14" ht="12.75" x14ac:dyDescent="0.35">
      <c r="E66" s="24" t="s">
        <v>135</v>
      </c>
      <c r="F66" s="10">
        <f>SUMIFS(Операции!I:I,Операции!A:A,Дашборд!$E66,Операции!B:B,Дашборд!$D$1,Операции!D:D,"Дивиденд")+SUMIFS(Операции!I:I,Операции!A:A,Дашборд!$E66,Операции!B:B,Дашборд!$D$1,Операции!D:D,"Купон")</f>
        <v>0</v>
      </c>
      <c r="G66" s="7">
        <v>20000</v>
      </c>
    </row>
    <row r="68" spans="1:14" ht="12.75" x14ac:dyDescent="0.35">
      <c r="E68" s="18" t="s">
        <v>119</v>
      </c>
    </row>
    <row r="71" spans="1:14" ht="12.75" x14ac:dyDescent="0.35">
      <c r="A71" s="30" t="s">
        <v>120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ht="15.75" customHeight="1" x14ac:dyDescent="0.3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ht="15.75" customHeight="1" x14ac:dyDescent="0.3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</sheetData>
  <mergeCells count="5">
    <mergeCell ref="A71:N73"/>
    <mergeCell ref="A18:D18"/>
    <mergeCell ref="A24:D24"/>
    <mergeCell ref="E53:G53"/>
    <mergeCell ref="A53:C53"/>
  </mergeCells>
  <phoneticPr fontId="9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Справочники!$C$2:$C$9</xm:f>
          </x14:formula1>
          <xm:sqref>K27:K46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41"/>
  <sheetViews>
    <sheetView workbookViewId="0">
      <pane ySplit="6" topLeftCell="A7" activePane="bottomLeft" state="frozen"/>
      <selection pane="bottomLeft" activeCell="E24" sqref="E24"/>
    </sheetView>
  </sheetViews>
  <sheetFormatPr defaultColWidth="12.59765625" defaultRowHeight="15.75" customHeight="1" x14ac:dyDescent="0.35"/>
  <sheetData>
    <row r="1" spans="1:9" ht="15.75" customHeight="1" x14ac:dyDescent="0.6">
      <c r="A1" s="3" t="s">
        <v>4</v>
      </c>
    </row>
    <row r="2" spans="1:9" ht="12.75" x14ac:dyDescent="0.35">
      <c r="A2" s="33" t="s">
        <v>9</v>
      </c>
      <c r="B2" s="31"/>
      <c r="C2" s="31"/>
      <c r="D2" s="31"/>
      <c r="E2" s="31"/>
      <c r="F2" s="31"/>
      <c r="G2" s="31"/>
      <c r="H2" s="31"/>
      <c r="I2" s="31"/>
    </row>
    <row r="4" spans="1:9" ht="15.75" customHeight="1" x14ac:dyDescent="0.4">
      <c r="A4" s="6" t="s">
        <v>13</v>
      </c>
      <c r="B4" s="7">
        <v>0</v>
      </c>
    </row>
    <row r="6" spans="1:9" ht="15.75" customHeight="1" x14ac:dyDescent="0.4">
      <c r="A6" s="2" t="s">
        <v>2</v>
      </c>
      <c r="B6" s="2" t="s">
        <v>18</v>
      </c>
      <c r="C6" s="2" t="s">
        <v>19</v>
      </c>
      <c r="D6" s="2" t="s">
        <v>21</v>
      </c>
      <c r="E6" s="2" t="s">
        <v>22</v>
      </c>
      <c r="F6" s="2" t="s">
        <v>23</v>
      </c>
      <c r="G6" s="2" t="s">
        <v>12</v>
      </c>
      <c r="H6" s="2" t="s">
        <v>25</v>
      </c>
      <c r="I6" s="2" t="s">
        <v>26</v>
      </c>
    </row>
    <row r="7" spans="1:9" ht="15.75" customHeight="1" x14ac:dyDescent="0.4">
      <c r="A7" s="1" t="str">
        <f ca="1">IF(Дашборд!A27="","",Дашборд!A27)</f>
        <v>BSPB</v>
      </c>
      <c r="B7" s="11"/>
      <c r="C7" s="10">
        <f ca="1">IF($A7="","",IFERROR(SUMPRODUCT((Операции!$E$2:$E$299=$A7)*(Операции!$D$2:$D$299="Покупка")*Операции!$G$2:$G$299*Операции!$H$2:$H$299),0))</f>
        <v>1137.0149999999999</v>
      </c>
      <c r="D7" s="13">
        <f t="shared" ref="D7:D26" ca="1" si="0">IF($A7="","",IF($C$40=0,0,C7/$C$40))</f>
        <v>1.7306802535684666E-3</v>
      </c>
      <c r="E7" s="14">
        <f t="shared" ref="E7:E26" ca="1" si="1">IF($A7="","",D7-B7)</f>
        <v>1.7306802535684666E-3</v>
      </c>
      <c r="F7" s="10">
        <f t="shared" ref="F7:F26" ca="1" si="2">IF($A7="","",IF($B$4&lt;=0,0,MAX(0,$B$4*B7-C7)))</f>
        <v>0</v>
      </c>
      <c r="G7" s="7"/>
      <c r="H7" s="15">
        <v>1</v>
      </c>
      <c r="I7" s="1">
        <f t="shared" ref="I7:I26" ca="1" si="3">IF($A7="","",IF(G7&lt;=0,0,MAX(0,CEILING(F7/(G7*H7),1))))</f>
        <v>0</v>
      </c>
    </row>
    <row r="8" spans="1:9" ht="15.75" customHeight="1" x14ac:dyDescent="0.4">
      <c r="A8" s="1" t="str">
        <f ca="1">IF(Дашборд!A28="","",Дашборд!A28)</f>
        <v>IRAO</v>
      </c>
      <c r="B8" s="11"/>
      <c r="C8" s="10">
        <f ca="1">IF($A8="","",IFERROR(SUMPRODUCT((Операции!$E$2:$E$299=$A8)*(Операции!$D$2:$D$299="Покупка")*Операции!$G$2:$G$299*Операции!$H$2:$H$299),0))</f>
        <v>23.0715</v>
      </c>
      <c r="D8" s="13">
        <f t="shared" ca="1" si="0"/>
        <v>3.5117733249081925E-5</v>
      </c>
      <c r="E8" s="14">
        <f t="shared" ca="1" si="1"/>
        <v>3.5117733249081925E-5</v>
      </c>
      <c r="F8" s="10">
        <f t="shared" ca="1" si="2"/>
        <v>0</v>
      </c>
      <c r="G8" s="7"/>
      <c r="H8" s="15">
        <v>1</v>
      </c>
      <c r="I8" s="1">
        <f t="shared" ca="1" si="3"/>
        <v>0</v>
      </c>
    </row>
    <row r="9" spans="1:9" ht="15.75" customHeight="1" x14ac:dyDescent="0.4">
      <c r="A9" s="1" t="str">
        <f ca="1">IF(Дашборд!A29="","",Дашборд!A29)</f>
        <v>LKOH</v>
      </c>
      <c r="B9" s="11"/>
      <c r="C9" s="10">
        <f ca="1">IF($A9="","",IFERROR(SUMPRODUCT((Операции!$E$2:$E$299=$A9)*(Операции!$D$2:$D$299="Покупка")*Операции!$G$2:$G$299*Операции!$H$2:$H$299),0))</f>
        <v>13600</v>
      </c>
      <c r="D9" s="13">
        <f t="shared" ca="1" si="0"/>
        <v>2.0700915509937114E-2</v>
      </c>
      <c r="E9" s="14">
        <f t="shared" ca="1" si="1"/>
        <v>2.0700915509937114E-2</v>
      </c>
      <c r="F9" s="10">
        <f t="shared" ca="1" si="2"/>
        <v>0</v>
      </c>
      <c r="G9" s="7"/>
      <c r="H9" s="15">
        <v>1</v>
      </c>
      <c r="I9" s="1">
        <f t="shared" ca="1" si="3"/>
        <v>0</v>
      </c>
    </row>
    <row r="10" spans="1:9" ht="15.75" customHeight="1" x14ac:dyDescent="0.4">
      <c r="A10" s="1" t="str">
        <f ca="1">IF(Дашборд!A30="","",Дашборд!A30)</f>
        <v>NVTK</v>
      </c>
      <c r="B10" s="11"/>
      <c r="C10" s="10">
        <f ca="1">IF($A10="","",IFERROR(SUMPRODUCT((Операции!$E$2:$E$299=$A10)*(Операции!$D$2:$D$299="Покупка")*Операции!$G$2:$G$299*Операции!$H$2:$H$299),0))</f>
        <v>57942</v>
      </c>
      <c r="D10" s="13">
        <f t="shared" ca="1" si="0"/>
        <v>8.8195032829174735E-2</v>
      </c>
      <c r="E10" s="14">
        <f t="shared" ca="1" si="1"/>
        <v>8.8195032829174735E-2</v>
      </c>
      <c r="F10" s="10">
        <f t="shared" ca="1" si="2"/>
        <v>0</v>
      </c>
      <c r="G10" s="7"/>
      <c r="H10" s="15">
        <v>1</v>
      </c>
      <c r="I10" s="1">
        <f t="shared" ca="1" si="3"/>
        <v>0</v>
      </c>
    </row>
    <row r="11" spans="1:9" ht="15.75" customHeight="1" x14ac:dyDescent="0.4">
      <c r="A11" s="1" t="str">
        <f ca="1">IF(Дашборд!A31="","",Дашборд!A31)</f>
        <v>ROSN</v>
      </c>
      <c r="B11" s="11"/>
      <c r="C11" s="10">
        <f ca="1">IF($A11="","",IFERROR(SUMPRODUCT((Операции!$E$2:$E$299=$A11)*(Операции!$D$2:$D$299="Покупка")*Операции!$G$2:$G$299*Операции!$H$2:$H$299),0))</f>
        <v>169200.00000000003</v>
      </c>
      <c r="D11" s="13">
        <f t="shared" ca="1" si="0"/>
        <v>0.25754374296186472</v>
      </c>
      <c r="E11" s="14">
        <f t="shared" ca="1" si="1"/>
        <v>0.25754374296186472</v>
      </c>
      <c r="F11" s="10">
        <f t="shared" ca="1" si="2"/>
        <v>0</v>
      </c>
      <c r="G11" s="7"/>
      <c r="H11" s="15">
        <v>1</v>
      </c>
      <c r="I11" s="1">
        <f t="shared" ca="1" si="3"/>
        <v>0</v>
      </c>
    </row>
    <row r="12" spans="1:9" ht="15.75" customHeight="1" x14ac:dyDescent="0.4">
      <c r="A12" s="1" t="str">
        <f ca="1">IF(Дашборд!A32="","",Дашборд!A32)</f>
        <v>SBER</v>
      </c>
      <c r="B12" s="11"/>
      <c r="C12" s="10">
        <f ca="1">IF($A12="","",IFERROR(SUMPRODUCT((Операции!$E$2:$E$299=$A12)*(Операции!$D$2:$D$299="Покупка")*Операции!$G$2:$G$299*Операции!$H$2:$H$299),0))</f>
        <v>75774.678</v>
      </c>
      <c r="D12" s="13">
        <f t="shared" ca="1" si="0"/>
        <v>0.11533861816696256</v>
      </c>
      <c r="E12" s="14">
        <f t="shared" ca="1" si="1"/>
        <v>0.11533861816696256</v>
      </c>
      <c r="F12" s="10">
        <f t="shared" ca="1" si="2"/>
        <v>0</v>
      </c>
      <c r="G12" s="7"/>
      <c r="H12" s="15">
        <v>1</v>
      </c>
      <c r="I12" s="1">
        <f t="shared" ca="1" si="3"/>
        <v>0</v>
      </c>
    </row>
    <row r="13" spans="1:9" ht="15.75" customHeight="1" x14ac:dyDescent="0.4">
      <c r="A13" s="1" t="str">
        <f ca="1">IF(Дашборд!A33="","",Дашборд!A33)</f>
        <v>SBERP</v>
      </c>
      <c r="B13" s="11"/>
      <c r="C13" s="10">
        <f ca="1">IF($A13="","",IFERROR(SUMPRODUCT((Операции!$E$2:$E$299=$A13)*(Операции!$D$2:$D$299="Покупка")*Операции!$G$2:$G$299*Операции!$H$2:$H$299),0))</f>
        <v>10348.56</v>
      </c>
      <c r="D13" s="13">
        <f t="shared" ca="1" si="0"/>
        <v>1.5751813691876091E-2</v>
      </c>
      <c r="E13" s="14">
        <f t="shared" ca="1" si="1"/>
        <v>1.5751813691876091E-2</v>
      </c>
      <c r="F13" s="10">
        <f t="shared" ca="1" si="2"/>
        <v>0</v>
      </c>
      <c r="G13" s="7"/>
      <c r="H13" s="15">
        <v>1</v>
      </c>
      <c r="I13" s="1">
        <f t="shared" ca="1" si="3"/>
        <v>0</v>
      </c>
    </row>
    <row r="14" spans="1:9" ht="15.75" customHeight="1" x14ac:dyDescent="0.4">
      <c r="A14" s="1" t="str">
        <f ca="1">IF(Дашборд!A34="","",Дашборд!A34)</f>
        <v>X5</v>
      </c>
      <c r="B14" s="11"/>
      <c r="C14" s="10">
        <f ca="1">IF($A14="","",IFERROR(SUMPRODUCT((Операции!$E$2:$E$299=$A14)*(Операции!$D$2:$D$299="Покупка")*Операции!$G$2:$G$299*Операции!$H$2:$H$299),0))</f>
        <v>13365.45</v>
      </c>
      <c r="D14" s="13">
        <f t="shared" ca="1" si="0"/>
        <v>2.0343900823697723E-2</v>
      </c>
      <c r="E14" s="14">
        <f t="shared" ca="1" si="1"/>
        <v>2.0343900823697723E-2</v>
      </c>
      <c r="F14" s="10">
        <f t="shared" ca="1" si="2"/>
        <v>0</v>
      </c>
      <c r="G14" s="7"/>
      <c r="H14" s="15">
        <v>1</v>
      </c>
      <c r="I14" s="1">
        <f t="shared" ca="1" si="3"/>
        <v>0</v>
      </c>
    </row>
    <row r="15" spans="1:9" ht="15.75" customHeight="1" x14ac:dyDescent="0.4">
      <c r="A15" s="1" t="str">
        <f ca="1">IF(Дашборд!A35="","",Дашборд!A35)</f>
        <v>YDEX</v>
      </c>
      <c r="B15" s="11"/>
      <c r="C15" s="10">
        <f ca="1">IF($A15="","",IFERROR(SUMPRODUCT((Операции!$E$2:$E$299=$A15)*(Операции!$D$2:$D$299="Покупка")*Операции!$G$2:$G$299*Операции!$H$2:$H$299),0))</f>
        <v>315585</v>
      </c>
      <c r="D15" s="13">
        <f t="shared" ca="1" si="0"/>
        <v>0.48036017802966946</v>
      </c>
      <c r="E15" s="14">
        <f t="shared" ca="1" si="1"/>
        <v>0.48036017802966946</v>
      </c>
      <c r="F15" s="10">
        <f t="shared" ca="1" si="2"/>
        <v>0</v>
      </c>
      <c r="G15" s="7"/>
      <c r="H15" s="15">
        <v>1</v>
      </c>
      <c r="I15" s="1">
        <f t="shared" ca="1" si="3"/>
        <v>0</v>
      </c>
    </row>
    <row r="16" spans="1:9" ht="15.75" customHeight="1" x14ac:dyDescent="0.4">
      <c r="A16" s="1" t="str">
        <f>IF(Дашборд!A36="","",Дашборд!A36)</f>
        <v/>
      </c>
      <c r="B16" s="11"/>
      <c r="C16" s="10" t="str">
        <f>IF($A16="","",IFERROR(SUMPRODUCT((Операции!$E$2:$E$299=$A16)*(Операции!$D$2:$D$299="Покупка")*Операции!$G$2:$G$299*Операции!$H$2:$H$299),0))</f>
        <v/>
      </c>
      <c r="D16" s="13" t="str">
        <f t="shared" si="0"/>
        <v/>
      </c>
      <c r="E16" s="14" t="str">
        <f t="shared" si="1"/>
        <v/>
      </c>
      <c r="F16" s="10" t="str">
        <f t="shared" si="2"/>
        <v/>
      </c>
      <c r="G16" s="7"/>
      <c r="H16" s="15">
        <v>1</v>
      </c>
      <c r="I16" s="1" t="str">
        <f t="shared" si="3"/>
        <v/>
      </c>
    </row>
    <row r="17" spans="1:9" ht="15.75" customHeight="1" x14ac:dyDescent="0.4">
      <c r="A17" s="1" t="str">
        <f>IF(Дашборд!A37="","",Дашборд!A37)</f>
        <v/>
      </c>
      <c r="B17" s="11"/>
      <c r="C17" s="10" t="str">
        <f>IF($A17="","",IFERROR(SUMPRODUCT((Операции!$E$2:$E$299=$A17)*(Операции!$D$2:$D$299="Покупка")*Операции!$G$2:$G$299*Операции!$H$2:$H$299),0))</f>
        <v/>
      </c>
      <c r="D17" s="13" t="str">
        <f t="shared" si="0"/>
        <v/>
      </c>
      <c r="E17" s="14" t="str">
        <f t="shared" si="1"/>
        <v/>
      </c>
      <c r="F17" s="10" t="str">
        <f t="shared" si="2"/>
        <v/>
      </c>
      <c r="G17" s="7"/>
      <c r="H17" s="15">
        <v>1</v>
      </c>
      <c r="I17" s="1" t="str">
        <f t="shared" si="3"/>
        <v/>
      </c>
    </row>
    <row r="18" spans="1:9" ht="15.75" customHeight="1" x14ac:dyDescent="0.4">
      <c r="A18" s="1" t="str">
        <f>IF(Дашборд!A38="","",Дашборд!A38)</f>
        <v/>
      </c>
      <c r="B18" s="11"/>
      <c r="C18" s="10" t="str">
        <f>IF($A18="","",IFERROR(SUMPRODUCT((Операции!$E$2:$E$299=$A18)*(Операции!$D$2:$D$299="Покупка")*Операции!$G$2:$G$299*Операции!$H$2:$H$299),0))</f>
        <v/>
      </c>
      <c r="D18" s="13" t="str">
        <f t="shared" si="0"/>
        <v/>
      </c>
      <c r="E18" s="14" t="str">
        <f t="shared" si="1"/>
        <v/>
      </c>
      <c r="F18" s="10" t="str">
        <f t="shared" si="2"/>
        <v/>
      </c>
      <c r="G18" s="7"/>
      <c r="H18" s="15">
        <v>1</v>
      </c>
      <c r="I18" s="1" t="str">
        <f t="shared" si="3"/>
        <v/>
      </c>
    </row>
    <row r="19" spans="1:9" ht="15.75" customHeight="1" x14ac:dyDescent="0.4">
      <c r="A19" s="1" t="str">
        <f>IF(Дашборд!A39="","",Дашборд!A39)</f>
        <v/>
      </c>
      <c r="B19" s="11"/>
      <c r="C19" s="10" t="str">
        <f>IF($A19="","",IFERROR(SUMPRODUCT((Операции!$E$2:$E$299=$A19)*(Операции!$D$2:$D$299="Покупка")*Операции!$G$2:$G$299*Операции!$H$2:$H$299),0))</f>
        <v/>
      </c>
      <c r="D19" s="13" t="str">
        <f t="shared" si="0"/>
        <v/>
      </c>
      <c r="E19" s="14" t="str">
        <f t="shared" si="1"/>
        <v/>
      </c>
      <c r="F19" s="10" t="str">
        <f t="shared" si="2"/>
        <v/>
      </c>
      <c r="G19" s="7"/>
      <c r="H19" s="15">
        <v>1</v>
      </c>
      <c r="I19" s="1" t="str">
        <f t="shared" si="3"/>
        <v/>
      </c>
    </row>
    <row r="20" spans="1:9" ht="15.75" customHeight="1" x14ac:dyDescent="0.4">
      <c r="A20" s="1" t="str">
        <f>IF(Дашборд!A40="","",Дашборд!A40)</f>
        <v/>
      </c>
      <c r="B20" s="11"/>
      <c r="C20" s="10" t="str">
        <f>IF($A20="","",IFERROR(SUMPRODUCT((Операции!$E$2:$E$299=$A20)*(Операции!$D$2:$D$299="Покупка")*Операции!$G$2:$G$299*Операции!$H$2:$H$299),0))</f>
        <v/>
      </c>
      <c r="D20" s="13" t="str">
        <f t="shared" si="0"/>
        <v/>
      </c>
      <c r="E20" s="14" t="str">
        <f t="shared" si="1"/>
        <v/>
      </c>
      <c r="F20" s="10" t="str">
        <f t="shared" si="2"/>
        <v/>
      </c>
      <c r="G20" s="7"/>
      <c r="H20" s="15">
        <v>1</v>
      </c>
      <c r="I20" s="1" t="str">
        <f t="shared" si="3"/>
        <v/>
      </c>
    </row>
    <row r="21" spans="1:9" ht="15.75" customHeight="1" x14ac:dyDescent="0.4">
      <c r="A21" s="1" t="str">
        <f>IF(Дашборд!A41="","",Дашборд!A41)</f>
        <v/>
      </c>
      <c r="B21" s="11"/>
      <c r="C21" s="10" t="str">
        <f>IF($A21="","",IFERROR(SUMPRODUCT((Операции!$E$2:$E$299=$A21)*(Операции!$D$2:$D$299="Покупка")*Операции!$G$2:$G$299*Операции!$H$2:$H$299),0))</f>
        <v/>
      </c>
      <c r="D21" s="13" t="str">
        <f t="shared" si="0"/>
        <v/>
      </c>
      <c r="E21" s="14" t="str">
        <f t="shared" si="1"/>
        <v/>
      </c>
      <c r="F21" s="10" t="str">
        <f t="shared" si="2"/>
        <v/>
      </c>
      <c r="G21" s="7"/>
      <c r="H21" s="15">
        <v>1</v>
      </c>
      <c r="I21" s="1" t="str">
        <f t="shared" si="3"/>
        <v/>
      </c>
    </row>
    <row r="22" spans="1:9" ht="15.75" customHeight="1" x14ac:dyDescent="0.4">
      <c r="A22" s="1" t="str">
        <f>IF(Дашборд!A42="","",Дашборд!A42)</f>
        <v/>
      </c>
      <c r="B22" s="11"/>
      <c r="C22" s="10" t="str">
        <f>IF($A22="","",IFERROR(SUMPRODUCT((Операции!$E$2:$E$299=$A22)*(Операции!$D$2:$D$299="Покупка")*Операции!$G$2:$G$299*Операции!$H$2:$H$299),0))</f>
        <v/>
      </c>
      <c r="D22" s="13" t="str">
        <f t="shared" si="0"/>
        <v/>
      </c>
      <c r="E22" s="14" t="str">
        <f t="shared" si="1"/>
        <v/>
      </c>
      <c r="F22" s="10" t="str">
        <f t="shared" si="2"/>
        <v/>
      </c>
      <c r="G22" s="7"/>
      <c r="H22" s="15">
        <v>1</v>
      </c>
      <c r="I22" s="1" t="str">
        <f t="shared" si="3"/>
        <v/>
      </c>
    </row>
    <row r="23" spans="1:9" ht="15.75" customHeight="1" x14ac:dyDescent="0.4">
      <c r="A23" s="1" t="str">
        <f>IF(Дашборд!A43="","",Дашборд!A43)</f>
        <v/>
      </c>
      <c r="B23" s="11"/>
      <c r="C23" s="10" t="str">
        <f>IF($A23="","",IFERROR(SUMPRODUCT((Операции!$E$2:$E$299=$A23)*(Операции!$D$2:$D$299="Покупка")*Операции!$G$2:$G$299*Операции!$H$2:$H$299),0))</f>
        <v/>
      </c>
      <c r="D23" s="13" t="str">
        <f t="shared" si="0"/>
        <v/>
      </c>
      <c r="E23" s="14" t="str">
        <f t="shared" si="1"/>
        <v/>
      </c>
      <c r="F23" s="10" t="str">
        <f t="shared" si="2"/>
        <v/>
      </c>
      <c r="G23" s="7"/>
      <c r="H23" s="15">
        <v>1</v>
      </c>
      <c r="I23" s="1" t="str">
        <f t="shared" si="3"/>
        <v/>
      </c>
    </row>
    <row r="24" spans="1:9" ht="15.75" customHeight="1" x14ac:dyDescent="0.4">
      <c r="A24" s="1" t="str">
        <f>IF(Дашборд!A44="","",Дашборд!A44)</f>
        <v/>
      </c>
      <c r="B24" s="11"/>
      <c r="C24" s="10" t="str">
        <f>IF($A24="","",IFERROR(SUMPRODUCT((Операции!$E$2:$E$299=$A24)*(Операции!$D$2:$D$299="Покупка")*Операции!$G$2:$G$299*Операции!$H$2:$H$299),0))</f>
        <v/>
      </c>
      <c r="D24" s="13" t="str">
        <f t="shared" si="0"/>
        <v/>
      </c>
      <c r="E24" s="14" t="str">
        <f t="shared" si="1"/>
        <v/>
      </c>
      <c r="F24" s="10" t="str">
        <f t="shared" si="2"/>
        <v/>
      </c>
      <c r="G24" s="7"/>
      <c r="H24" s="15">
        <v>1</v>
      </c>
      <c r="I24" s="1" t="str">
        <f t="shared" si="3"/>
        <v/>
      </c>
    </row>
    <row r="25" spans="1:9" ht="15.75" customHeight="1" x14ac:dyDescent="0.4">
      <c r="A25" s="1" t="str">
        <f>IF(Дашборд!A45="","",Дашборд!A45)</f>
        <v/>
      </c>
      <c r="B25" s="11"/>
      <c r="C25" s="10" t="str">
        <f>IF($A25="","",IFERROR(SUMPRODUCT((Операции!$E$2:$E$299=$A25)*(Операции!$D$2:$D$299="Покупка")*Операции!$G$2:$G$299*Операции!$H$2:$H$299),0))</f>
        <v/>
      </c>
      <c r="D25" s="13" t="str">
        <f t="shared" si="0"/>
        <v/>
      </c>
      <c r="E25" s="14" t="str">
        <f t="shared" si="1"/>
        <v/>
      </c>
      <c r="F25" s="10" t="str">
        <f t="shared" si="2"/>
        <v/>
      </c>
      <c r="G25" s="7"/>
      <c r="H25" s="15">
        <v>1</v>
      </c>
      <c r="I25" s="1" t="str">
        <f t="shared" si="3"/>
        <v/>
      </c>
    </row>
    <row r="26" spans="1:9" ht="15.75" customHeight="1" x14ac:dyDescent="0.4">
      <c r="A26" s="1" t="str">
        <f>IF(Дашборд!A46="","",Дашборд!A46)</f>
        <v/>
      </c>
      <c r="B26" s="11"/>
      <c r="C26" s="10" t="str">
        <f>IF($A26="","",IFERROR(SUMPRODUCT((Операции!$E$2:$E$299=$A26)*(Операции!$D$2:$D$299="Покупка")*Операции!$G$2:$G$299*Операции!$H$2:$H$299),0))</f>
        <v/>
      </c>
      <c r="D26" s="13" t="str">
        <f t="shared" si="0"/>
        <v/>
      </c>
      <c r="E26" s="14" t="str">
        <f t="shared" si="1"/>
        <v/>
      </c>
      <c r="F26" s="10" t="str">
        <f t="shared" si="2"/>
        <v/>
      </c>
      <c r="G26" s="7"/>
      <c r="H26" s="15">
        <v>1</v>
      </c>
      <c r="I26" s="1" t="str">
        <f t="shared" si="3"/>
        <v/>
      </c>
    </row>
    <row r="40" spans="1:6" ht="15.75" customHeight="1" x14ac:dyDescent="0.4">
      <c r="A40" s="6" t="s">
        <v>92</v>
      </c>
      <c r="B40" s="13">
        <f t="shared" ref="B40:D40" si="4">SUM(B7:B26)</f>
        <v>0</v>
      </c>
      <c r="C40" s="10">
        <f t="shared" ca="1" si="4"/>
        <v>656975.77450000006</v>
      </c>
      <c r="D40" s="13">
        <f t="shared" ca="1" si="4"/>
        <v>1</v>
      </c>
      <c r="F40" s="10">
        <f ca="1">SUM(F7:F26)</f>
        <v>0</v>
      </c>
    </row>
    <row r="41" spans="1:6" ht="12.75" x14ac:dyDescent="0.35">
      <c r="A41" s="18" t="s">
        <v>93</v>
      </c>
    </row>
  </sheetData>
  <mergeCells count="1">
    <mergeCell ref="A2:I2"/>
  </mergeCells>
  <conditionalFormatting sqref="E7:E26">
    <cfRule type="expression" dxfId="2" priority="1" stopIfTrue="1">
      <formula>AND($A7&lt;&gt;"",ABS($E7)&gt;0.03)</formula>
    </cfRule>
    <cfRule type="expression" dxfId="1" priority="2" stopIfTrue="1">
      <formula>AND($A7&lt;&gt;"",$E7&lt;-0.03)</formula>
    </cfRule>
    <cfRule type="expression" dxfId="0" priority="3" stopIfTrue="1">
      <formula>AND($A7&lt;&gt;"",$E7&gt;0.03)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22"/>
  <sheetViews>
    <sheetView workbookViewId="0">
      <selection activeCell="F25" sqref="F25"/>
    </sheetView>
  </sheetViews>
  <sheetFormatPr defaultColWidth="12.59765625" defaultRowHeight="15.75" customHeight="1" x14ac:dyDescent="0.35"/>
  <cols>
    <col min="2" max="2" width="17.59765625" customWidth="1"/>
    <col min="3" max="3" width="22.59765625" customWidth="1"/>
  </cols>
  <sheetData>
    <row r="1" spans="1:5" ht="15.75" customHeight="1" x14ac:dyDescent="0.4">
      <c r="A1" s="34" t="s">
        <v>0</v>
      </c>
      <c r="B1" s="31"/>
      <c r="C1" s="31"/>
      <c r="D1" s="31"/>
    </row>
    <row r="2" spans="1:5" ht="12.75" x14ac:dyDescent="0.35">
      <c r="A2" s="1" t="s">
        <v>1</v>
      </c>
    </row>
    <row r="4" spans="1:5" ht="15.75" customHeight="1" x14ac:dyDescent="0.4">
      <c r="A4" s="2" t="s">
        <v>2</v>
      </c>
      <c r="B4" s="2" t="s">
        <v>5</v>
      </c>
      <c r="C4" s="2" t="s">
        <v>6</v>
      </c>
    </row>
    <row r="5" spans="1:5" ht="12.75" x14ac:dyDescent="0.35">
      <c r="A5" s="1" t="s">
        <v>7</v>
      </c>
      <c r="B5" s="1">
        <f ca="1">IFERROR(__xludf.DUMMYFUNCTION("IFERROR(INDEX(IMPORTXML(""https://iss.moex.com/iss/engines/stock/markets/shares/boards/TQBR/securities/""&amp;A5&amp;"".xml?iss.meta=off&amp;iss.only=marketdata&amp;marketdata.columns=LAST"",""//row/@LAST""),1),""-"")"),287.11)</f>
        <v>287.11</v>
      </c>
      <c r="C5" s="10">
        <f ca="1">IFERROR(__xludf.DUMMYFUNCTION("IF(OR(B5=""-"",B5=""""),"""",SUBSTITUTE(REGEXREPLACE(TO_TEXT(B5),""\s"",""""),""."","","")*1)"),287.11)</f>
        <v>287.11</v>
      </c>
      <c r="E5" s="1"/>
    </row>
    <row r="6" spans="1:5" ht="12.75" x14ac:dyDescent="0.35">
      <c r="A6" s="1" t="s">
        <v>27</v>
      </c>
      <c r="B6" s="1">
        <f ca="1">IFERROR(__xludf.DUMMYFUNCTION("IFERROR(INDEX(IMPORTXML(""https://iss.moex.com/iss/engines/stock/markets/shares/boards/TQBR/securities/""&amp;A6&amp;"".xml?iss.meta=off&amp;iss.only=marketdata&amp;marketdata.columns=LAST"",""//row/@LAST""),1),""-"")"),5987)</f>
        <v>5987</v>
      </c>
      <c r="C6" s="10">
        <f ca="1">IFERROR(__xludf.DUMMYFUNCTION("IF(OR(B6=""-"",B6=""""),"""",SUBSTITUTE(REGEXREPLACE(TO_TEXT(B6),""\s"",""""),""."","","")*1)"),5987)</f>
        <v>5987</v>
      </c>
      <c r="E6" s="1"/>
    </row>
    <row r="7" spans="1:5" ht="12.75" x14ac:dyDescent="0.35">
      <c r="A7" s="1" t="s">
        <v>28</v>
      </c>
      <c r="B7" s="1">
        <f ca="1">IFERROR(__xludf.DUMMYFUNCTION("IFERROR(INDEX(IMPORTXML(""https://iss.moex.com/iss/engines/stock/markets/shares/boards/TQBR/securities/""&amp;A7&amp;"".xml?iss.meta=off&amp;iss.only=marketdata&amp;marketdata.columns=LAST"",""//row/@LAST""),1),""-"")"),103.4)</f>
        <v>103.4</v>
      </c>
      <c r="C7" s="10">
        <f ca="1">IFERROR(__xludf.DUMMYFUNCTION("IF(OR(B7=""-"",B7=""""),"""",SUBSTITUTE(REGEXREPLACE(TO_TEXT(B7),""\s"",""""),""."","","")*1)"),103.4)</f>
        <v>103.4</v>
      </c>
      <c r="E7" s="1"/>
    </row>
    <row r="8" spans="1:5" ht="12.75" x14ac:dyDescent="0.35">
      <c r="A8" s="1" t="s">
        <v>29</v>
      </c>
      <c r="B8" s="1">
        <f ca="1">IFERROR(__xludf.DUMMYFUNCTION("IFERROR(INDEX(IMPORTXML(""https://iss.moex.com/iss/engines/stock/markets/shares/boards/TQBR/securities/""&amp;A8&amp;"".xml?iss.meta=off&amp;iss.only=marketdata&amp;marketdata.columns=LAST"",""//row/@LAST""),1),""-"")"),118.82)</f>
        <v>118.82</v>
      </c>
      <c r="C8" s="10">
        <f ca="1">IFERROR(__xludf.DUMMYFUNCTION("IF(OR(B8=""-"",B8=""""),"""",SUBSTITUTE(REGEXREPLACE(TO_TEXT(B8),""\s"",""""),""."","","")*1)"),118.82)</f>
        <v>118.82</v>
      </c>
      <c r="E8" s="1"/>
    </row>
    <row r="9" spans="1:5" ht="12.75" x14ac:dyDescent="0.35">
      <c r="A9" s="1" t="s">
        <v>30</v>
      </c>
      <c r="B9" s="1">
        <f ca="1">IFERROR(__xludf.DUMMYFUNCTION("IFERROR(INDEX(IMPORTXML(""https://iss.moex.com/iss/engines/stock/markets/shares/boards/TQBR/securities/""&amp;A9&amp;"".xml?iss.meta=off&amp;iss.only=marketdata&amp;marketdata.columns=LAST"",""//row/@LAST""),1),""-"")"),3506.5)</f>
        <v>3506.5</v>
      </c>
      <c r="C9" s="10">
        <f ca="1">IFERROR(__xludf.DUMMYFUNCTION("IF(OR(B9=""-"",B9=""""),"""",SUBSTITUTE(REGEXREPLACE(TO_TEXT(B9),""\s"",""""),""."","","")*1)"),3506.5)</f>
        <v>3506.5</v>
      </c>
      <c r="E9" s="1"/>
    </row>
    <row r="10" spans="1:5" ht="12.75" x14ac:dyDescent="0.35">
      <c r="A10" s="1" t="s">
        <v>32</v>
      </c>
      <c r="B10" s="1">
        <f ca="1">IFERROR(__xludf.DUMMYFUNCTION("IFERROR(INDEX(IMPORTXML(""https://iss.moex.com/iss/engines/stock/markets/shares/boards/TQBR/securities/""&amp;A10&amp;"".xml?iss.meta=off&amp;iss.only=marketdata&amp;marketdata.columns=LAST"",""//row/@LAST""),1),""-"")"),3450.5)</f>
        <v>3450.5</v>
      </c>
      <c r="C10" s="10">
        <f ca="1">IFERROR(__xludf.DUMMYFUNCTION("IF(OR(B10=""-"",B10=""""),"""",SUBSTITUTE(REGEXREPLACE(TO_TEXT(B10),""\s"",""""),""."","","")*1)"),3450.5)</f>
        <v>3450.5</v>
      </c>
      <c r="E10" s="1"/>
    </row>
    <row r="11" spans="1:5" ht="12.75" x14ac:dyDescent="0.35">
      <c r="A11" s="1" t="s">
        <v>34</v>
      </c>
      <c r="B11" s="1">
        <f ca="1">IFERROR(__xludf.DUMMYFUNCTION("IFERROR(INDEX(IMPORTXML(""https://iss.moex.com/iss/engines/stock/markets/shares/boards/TQBR/securities/""&amp;A11&amp;"".xml?iss.meta=off&amp;iss.only=marketdata&amp;marketdata.columns=LAST"",""//row/@LAST""),1),""-"")"),174)</f>
        <v>174</v>
      </c>
      <c r="C11" s="10">
        <f ca="1">IFERROR(__xludf.DUMMYFUNCTION("IF(OR(B11=""-"",B11=""""),"""",SUBSTITUTE(REGEXREPLACE(TO_TEXT(B11),""\s"",""""),""."","","")*1)"),174)</f>
        <v>174</v>
      </c>
      <c r="E11" s="1"/>
    </row>
    <row r="12" spans="1:5" ht="12.75" x14ac:dyDescent="0.35">
      <c r="A12" s="1" t="s">
        <v>36</v>
      </c>
      <c r="B12" s="1">
        <f ca="1">IFERROR(__xludf.DUMMYFUNCTION("IFERROR(INDEX(IMPORTXML(""https://iss.moex.com/iss/engines/stock/markets/shares/boards/TQBR/securities/""&amp;A12&amp;"".xml?iss.meta=off&amp;iss.only=marketdata&amp;marketdata.columns=LAST"",""//row/@LAST""),1),""-"")"),376)</f>
        <v>376</v>
      </c>
      <c r="C12" s="10">
        <f ca="1">IFERROR(__xludf.DUMMYFUNCTION("IF(OR(B12=""-"",B12=""""),"""",SUBSTITUTE(REGEXREPLACE(TO_TEXT(B12),""\s"",""""),""."","","")*1)"),376)</f>
        <v>376</v>
      </c>
      <c r="E12" s="1"/>
    </row>
    <row r="13" spans="1:5" ht="12.75" x14ac:dyDescent="0.35">
      <c r="A13" s="1" t="s">
        <v>38</v>
      </c>
      <c r="B13" s="1">
        <f ca="1">IFERROR(__xludf.DUMMYFUNCTION("IFERROR(INDEX(IMPORTXML(""https://iss.moex.com/iss/engines/stock/markets/shares/boards/TQBR/securities/""&amp;A13&amp;"".xml?iss.meta=off&amp;iss.only=marketdata&amp;marketdata.columns=LAST"",""//row/@LAST""),1),""-"")"),1073)</f>
        <v>1073</v>
      </c>
      <c r="C13" s="10">
        <f ca="1">IFERROR(__xludf.DUMMYFUNCTION("IF(OR(B13=""-"",B13=""""),"""",SUBSTITUTE(REGEXREPLACE(TO_TEXT(B13),""\s"",""""),""."","","")*1)"),1073)</f>
        <v>1073</v>
      </c>
      <c r="E13" s="1"/>
    </row>
    <row r="14" spans="1:5" ht="12.75" x14ac:dyDescent="0.35">
      <c r="A14" s="1" t="s">
        <v>41</v>
      </c>
      <c r="B14" s="1">
        <f ca="1">IFERROR(__xludf.DUMMYFUNCTION("IFERROR(INDEX(IMPORTXML(""https://iss.moex.com/iss/engines/stock/markets/shares/boards/TQBR/securities/""&amp;A14&amp;"".xml?iss.meta=off&amp;iss.only=marketdata&amp;marketdata.columns=LAST"",""//row/@LAST""),1),""-"")"),662.1)</f>
        <v>662.1</v>
      </c>
      <c r="C14" s="10">
        <f ca="1">IFERROR(__xludf.DUMMYFUNCTION("IF(OR(B14=""-"",B14=""""),"""",SUBSTITUTE(REGEXREPLACE(TO_TEXT(B14),""\s"",""""),""."","","")*1)"),662.1)</f>
        <v>662.1</v>
      </c>
      <c r="E14" s="1"/>
    </row>
    <row r="15" spans="1:5" ht="12.75" x14ac:dyDescent="0.35">
      <c r="A15" s="1" t="s">
        <v>43</v>
      </c>
      <c r="B15" s="1">
        <f ca="1">IFERROR(__xludf.DUMMYFUNCTION("IFERROR(INDEX(IMPORTXML(""https://iss.moex.com/iss/engines/stock/markets/shares/boards/TQBR/securities/""&amp;A15&amp;"".xml?iss.meta=off&amp;iss.only=marketdata&amp;marketdata.columns=LAST"",""//row/@LAST""),1),""-"")"),1072.4)</f>
        <v>1072.4000000000001</v>
      </c>
      <c r="C15" s="10">
        <f ca="1">IFERROR(__xludf.DUMMYFUNCTION("IF(OR(B15=""-"",B15=""""),"""",SUBSTITUTE(REGEXREPLACE(TO_TEXT(B15),""\s"",""""),""."","","")*1)"),1072.4)</f>
        <v>1072.4000000000001</v>
      </c>
      <c r="E15" s="1"/>
    </row>
    <row r="16" spans="1:5" ht="12.75" x14ac:dyDescent="0.35">
      <c r="A16" s="1" t="s">
        <v>44</v>
      </c>
      <c r="B16" s="1">
        <f ca="1">IFERROR(__xludf.DUMMYFUNCTION("IFERROR(INDEX(IMPORTXML(""https://iss.moex.com/iss/engines/stock/markets/shares/boards/TQBR/securities/""&amp;A16&amp;"".xml?iss.meta=off&amp;iss.only=marketdata&amp;marketdata.columns=LAST"",""//row/@LAST""),1),""-"")"),56.34)</f>
        <v>56.34</v>
      </c>
      <c r="C16" s="10">
        <f ca="1">IFERROR(__xludf.DUMMYFUNCTION("IF(OR(B16=""-"",B16=""""),"""",SUBSTITUTE(REGEXREPLACE(TO_TEXT(B16),""\s"",""""),""."","","")*1)"),56.34)</f>
        <v>56.34</v>
      </c>
      <c r="E16" s="1"/>
    </row>
    <row r="17" spans="1:5" ht="12.75" x14ac:dyDescent="0.35">
      <c r="A17" s="1" t="s">
        <v>46</v>
      </c>
      <c r="B17" s="1">
        <f ca="1">IFERROR(__xludf.DUMMYFUNCTION("IFERROR(INDEX(IMPORTXML(""https://iss.moex.com/iss/engines/stock/markets/shares/boards/TQBR/securities/""&amp;A17&amp;"".xml?iss.meta=off&amp;iss.only=marketdata&amp;marketdata.columns=LAST"",""//row/@LAST""),1),""-"")"),1755)</f>
        <v>1755</v>
      </c>
      <c r="C17" s="10">
        <f ca="1">IFERROR(__xludf.DUMMYFUNCTION("IF(OR(B17=""-"",B17=""""),"""",SUBSTITUTE(REGEXREPLACE(TO_TEXT(B17),""\s"",""""),""."","","")*1)"),1755)</f>
        <v>1755</v>
      </c>
      <c r="E17" s="1"/>
    </row>
    <row r="18" spans="1:5" ht="12.75" x14ac:dyDescent="0.35">
      <c r="A18" s="1" t="s">
        <v>48</v>
      </c>
      <c r="B18" s="1">
        <f ca="1">IFERROR(__xludf.DUMMYFUNCTION("IFERROR(INDEX(IMPORTXML(""https://iss.moex.com/iss/engines/stock/markets/shares/boards/TQBR/securities/""&amp;A18&amp;"".xml?iss.meta=off&amp;iss.only=marketdata&amp;marketdata.columns=LAST"",""//row/@LAST""),1),""-"")"),2121.5)</f>
        <v>2121.5</v>
      </c>
      <c r="C18" s="10">
        <f ca="1">IFERROR(__xludf.DUMMYFUNCTION("IF(OR(B18=""-"",B18=""""),"""",SUBSTITUTE(REGEXREPLACE(TO_TEXT(B18),""\s"",""""),""."","","")*1)"),2121.5)</f>
        <v>2121.5</v>
      </c>
      <c r="E18" s="1"/>
    </row>
    <row r="19" spans="1:5" ht="12.75" x14ac:dyDescent="0.35">
      <c r="A19" s="1" t="s">
        <v>50</v>
      </c>
      <c r="B19" s="1">
        <f ca="1">IFERROR(__xludf.DUMMYFUNCTION("IFERROR(INDEX(IMPORTXML(""https://iss.moex.com/iss/engines/stock/markets/shares/boards/TQBR/securities/""&amp;A19&amp;"".xml?iss.meta=off&amp;iss.only=marketdata&amp;marketdata.columns=LAST"",""//row/@LAST""),1),""-"")"),2.5635)</f>
        <v>2.5634999999999999</v>
      </c>
      <c r="C19" s="10">
        <f ca="1">IFERROR(__xludf.DUMMYFUNCTION("IF(OR(B19=""-"",B19=""""),"""",SUBSTITUTE(REGEXREPLACE(TO_TEXT(B19),""\s"",""""),""."","","")*1)"),2.5635)</f>
        <v>2.5634999999999999</v>
      </c>
      <c r="E19" s="1"/>
    </row>
    <row r="20" spans="1:5" ht="12.75" x14ac:dyDescent="0.35">
      <c r="A20" s="1" t="s">
        <v>52</v>
      </c>
      <c r="B20" s="1">
        <f ca="1">IFERROR(__xludf.DUMMYFUNCTION("IFERROR(INDEX(IMPORTXML(""https://iss.moex.com/iss/engines/stock/markets/shares/boards/TQBR/securities/""&amp;A20&amp;"".xml?iss.meta=off&amp;iss.only=marketdata&amp;marketdata.columns=LAST"",""//row/@LAST""),1),""-"")"),252.67)</f>
        <v>252.67</v>
      </c>
      <c r="C20" s="10">
        <f ca="1">IFERROR(__xludf.DUMMYFUNCTION("IF(OR(B20=""-"",B20=""""),"""",SUBSTITUTE(REGEXREPLACE(TO_TEXT(B20),""\s"",""""),""."","","")*1)"),252.67)</f>
        <v>252.67</v>
      </c>
      <c r="E20" s="1"/>
    </row>
    <row r="21" spans="1:5" ht="12.75" x14ac:dyDescent="0.35">
      <c r="A21" s="16" t="s">
        <v>54</v>
      </c>
      <c r="B21" s="1" t="str">
        <f ca="1">IFERROR(__xludf.DUMMYFUNCTION("IFERROR(INDEX(IMPORTXML(""https://iss.moex.com/iss/engines/stock/markets/shares/boards/TQBR/securities/""&amp;A21&amp;"".xml?iss.meta=off&amp;iss.only=marketdata&amp;marketdata.columns=LAST"",""//row/@LAST""),1),""-"")"),"287.46")</f>
        <v>287.46</v>
      </c>
      <c r="C21" s="10">
        <f ca="1">IFERROR(__xludf.DUMMYFUNCTION("IF(OR(B21=""-"",B21=""""),"""",SUBSTITUTE(REGEXREPLACE(TO_TEXT(B21),""\s"",""""),""."","","")*1)"),287.46)</f>
        <v>287.45999999999998</v>
      </c>
      <c r="E21" s="1"/>
    </row>
    <row r="22" spans="1:5" ht="12.75" x14ac:dyDescent="0.35">
      <c r="A22" s="16"/>
      <c r="C22" s="10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"/>
  <sheetViews>
    <sheetView workbookViewId="0">
      <selection activeCell="E20" sqref="E20"/>
    </sheetView>
  </sheetViews>
  <sheetFormatPr defaultColWidth="12.59765625" defaultRowHeight="15.75" customHeight="1" x14ac:dyDescent="0.35"/>
  <sheetData>
    <row r="1" spans="1:3" x14ac:dyDescent="0.35">
      <c r="A1" s="1" t="s">
        <v>58</v>
      </c>
      <c r="B1" s="1" t="s">
        <v>59</v>
      </c>
      <c r="C1" s="1" t="s">
        <v>60</v>
      </c>
    </row>
    <row r="2" spans="1:3" x14ac:dyDescent="0.35">
      <c r="A2" s="1" t="s">
        <v>20</v>
      </c>
      <c r="B2" s="1" t="s">
        <v>31</v>
      </c>
      <c r="C2" s="1" t="s">
        <v>61</v>
      </c>
    </row>
    <row r="3" spans="1:3" x14ac:dyDescent="0.35">
      <c r="A3" s="1" t="s">
        <v>62</v>
      </c>
      <c r="B3" s="1" t="s">
        <v>63</v>
      </c>
      <c r="C3" s="1" t="s">
        <v>64</v>
      </c>
    </row>
    <row r="4" spans="1:3" x14ac:dyDescent="0.35">
      <c r="A4" s="1" t="s">
        <v>37</v>
      </c>
      <c r="B4" s="1" t="s">
        <v>65</v>
      </c>
      <c r="C4" s="1" t="s">
        <v>66</v>
      </c>
    </row>
    <row r="5" spans="1:3" x14ac:dyDescent="0.35">
      <c r="A5" s="1" t="s">
        <v>67</v>
      </c>
      <c r="C5" s="1" t="s">
        <v>68</v>
      </c>
    </row>
    <row r="6" spans="1:3" x14ac:dyDescent="0.35">
      <c r="A6" s="1" t="s">
        <v>16</v>
      </c>
      <c r="C6" s="1" t="s">
        <v>69</v>
      </c>
    </row>
    <row r="7" spans="1:3" x14ac:dyDescent="0.35">
      <c r="A7" s="1" t="s">
        <v>42</v>
      </c>
      <c r="C7" s="1" t="s">
        <v>70</v>
      </c>
    </row>
    <row r="8" spans="1:3" x14ac:dyDescent="0.35">
      <c r="A8" s="1" t="s">
        <v>71</v>
      </c>
      <c r="C8" s="1" t="s">
        <v>72</v>
      </c>
    </row>
    <row r="9" spans="1:3" x14ac:dyDescent="0.35">
      <c r="C9" s="1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22"/>
  <sheetViews>
    <sheetView workbookViewId="0"/>
  </sheetViews>
  <sheetFormatPr defaultColWidth="12.59765625" defaultRowHeight="15.75" customHeight="1" x14ac:dyDescent="0.35"/>
  <cols>
    <col min="1" max="1" width="87.59765625" customWidth="1"/>
  </cols>
  <sheetData>
    <row r="1" spans="1:1" ht="15.75" customHeight="1" x14ac:dyDescent="0.5">
      <c r="A1" s="17" t="s">
        <v>74</v>
      </c>
    </row>
    <row r="2" spans="1:1" ht="12.75" x14ac:dyDescent="0.35">
      <c r="A2" s="5"/>
    </row>
    <row r="3" spans="1:1" ht="12.75" x14ac:dyDescent="0.35">
      <c r="A3" s="5" t="s">
        <v>75</v>
      </c>
    </row>
    <row r="4" spans="1:1" ht="25.5" x14ac:dyDescent="0.35">
      <c r="A4" s="5" t="s">
        <v>76</v>
      </c>
    </row>
    <row r="5" spans="1:1" ht="12.75" x14ac:dyDescent="0.35">
      <c r="A5" s="5" t="s">
        <v>77</v>
      </c>
    </row>
    <row r="6" spans="1:1" ht="25.5" x14ac:dyDescent="0.35">
      <c r="A6" s="5" t="s">
        <v>78</v>
      </c>
    </row>
    <row r="7" spans="1:1" ht="25.5" x14ac:dyDescent="0.35">
      <c r="A7" s="5" t="s">
        <v>79</v>
      </c>
    </row>
    <row r="8" spans="1:1" ht="12.75" x14ac:dyDescent="0.35">
      <c r="A8" s="5" t="s">
        <v>80</v>
      </c>
    </row>
    <row r="9" spans="1:1" ht="12.75" x14ac:dyDescent="0.35">
      <c r="A9" s="5" t="s">
        <v>81</v>
      </c>
    </row>
    <row r="10" spans="1:1" ht="12.75" x14ac:dyDescent="0.35">
      <c r="A10" s="5"/>
    </row>
    <row r="11" spans="1:1" ht="25.5" x14ac:dyDescent="0.35">
      <c r="A11" s="5" t="s">
        <v>82</v>
      </c>
    </row>
    <row r="12" spans="1:1" ht="12.75" x14ac:dyDescent="0.35">
      <c r="A12" s="5"/>
    </row>
    <row r="13" spans="1:1" ht="12.75" x14ac:dyDescent="0.35">
      <c r="A13" s="5" t="s">
        <v>83</v>
      </c>
    </row>
    <row r="14" spans="1:1" ht="12.75" x14ac:dyDescent="0.35">
      <c r="A14" s="5" t="s">
        <v>84</v>
      </c>
    </row>
    <row r="15" spans="1:1" ht="12.75" x14ac:dyDescent="0.35">
      <c r="A15" s="5" t="s">
        <v>85</v>
      </c>
    </row>
    <row r="16" spans="1:1" ht="12.75" x14ac:dyDescent="0.35">
      <c r="A16" s="5"/>
    </row>
    <row r="17" spans="1:1" ht="12.75" x14ac:dyDescent="0.35">
      <c r="A17" s="5" t="s">
        <v>86</v>
      </c>
    </row>
    <row r="18" spans="1:1" ht="12.75" x14ac:dyDescent="0.35">
      <c r="A18" s="5" t="s">
        <v>87</v>
      </c>
    </row>
    <row r="19" spans="1:1" ht="12.75" x14ac:dyDescent="0.35">
      <c r="A19" s="5" t="s">
        <v>88</v>
      </c>
    </row>
    <row r="20" spans="1:1" ht="12.75" x14ac:dyDescent="0.35">
      <c r="A20" s="5" t="s">
        <v>89</v>
      </c>
    </row>
    <row r="21" spans="1:1" ht="12.75" x14ac:dyDescent="0.35">
      <c r="A21" s="5" t="s">
        <v>90</v>
      </c>
    </row>
    <row r="22" spans="1:1" ht="12.75" x14ac:dyDescent="0.35">
      <c r="A22" s="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Операции</vt:lpstr>
      <vt:lpstr>Дашборд</vt:lpstr>
      <vt:lpstr>Ребалансировка</vt:lpstr>
      <vt:lpstr>Цены (API)</vt:lpstr>
      <vt:lpstr>Справочники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dcterms:created xsi:type="dcterms:W3CDTF">2026-10-13T12:24:04Z</dcterms:created>
  <dcterms:modified xsi:type="dcterms:W3CDTF">2026-10-13T13:02:29Z</dcterms:modified>
</cp:coreProperties>
</file>